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" ContentType="application/msword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901"/>
  <workbookPr/>
  <mc:AlternateContent xmlns:mc="http://schemas.openxmlformats.org/markup-compatibility/2006">
    <mc:Choice Requires="x15">
      <x15ac:absPath xmlns:x15ac="http://schemas.microsoft.com/office/spreadsheetml/2010/11/ac" url="C:\Users\pmore\Documents\golf\State website\Forms\"/>
    </mc:Choice>
  </mc:AlternateContent>
  <xr:revisionPtr revIDLastSave="0" documentId="8_{2894B870-50B4-492C-94F7-EEF23294203F}" xr6:coauthVersionLast="46" xr6:coauthVersionMax="46" xr10:uidLastSave="{00000000-0000-0000-0000-000000000000}"/>
  <bookViews>
    <workbookView xWindow="1530" yWindow="810" windowWidth="24420" windowHeight="14010" tabRatio="864"/>
  </bookViews>
  <sheets>
    <sheet name="Instructions" sheetId="26" r:id="rId1"/>
    <sheet name="NAMES" sheetId="25" r:id="rId2"/>
    <sheet name="FLIGHTS" sheetId="4" state="hidden" r:id="rId3"/>
    <sheet name="Day-1" sheetId="5" r:id="rId4"/>
    <sheet name="Day-2" sheetId="6" r:id="rId5"/>
    <sheet name="Day-3" sheetId="7" r:id="rId6"/>
    <sheet name="FLIGHT-A" sheetId="9" state="hidden" r:id="rId7"/>
    <sheet name="FLIGHT-B" sheetId="10" state="hidden" r:id="rId8"/>
    <sheet name="FLIGHT-C" sheetId="11" state="hidden" r:id="rId9"/>
    <sheet name="FLIGHT-D" sheetId="12" state="hidden" r:id="rId10"/>
    <sheet name="Sheet1" sheetId="1" state="hidden" r:id="rId11"/>
    <sheet name="Sheet-2" sheetId="24" state="hidden" r:id="rId12"/>
    <sheet name="Sheet-3" sheetId="22" state="hidden" r:id="rId13"/>
    <sheet name="CART SIGN" sheetId="31" r:id="rId14"/>
    <sheet name="CARDS" sheetId="13" r:id="rId15"/>
    <sheet name="RESULTS-1" sheetId="18" r:id="rId16"/>
    <sheet name="RESULTS-2" sheetId="19" r:id="rId17"/>
    <sheet name="RESULTS-3" sheetId="20" r:id="rId18"/>
    <sheet name="SWEEPS" sheetId="21" r:id="rId19"/>
    <sheet name="Work-1" sheetId="27" state="hidden" r:id="rId20"/>
    <sheet name="BUYIN LABELS" sheetId="28" r:id="rId21"/>
    <sheet name="Sweps work" sheetId="30" state="hidden" r:id="rId22"/>
    <sheet name="SWEEP LABELS" sheetId="29" r:id="rId23"/>
    <sheet name="Tally-1" sheetId="17" state="hidden" r:id="rId24"/>
    <sheet name="Tally-2" sheetId="16" state="hidden" r:id="rId25"/>
    <sheet name="Tally-3" sheetId="15" state="hidden" r:id="rId26"/>
  </sheets>
  <definedNames>
    <definedName name="_xlnm.Print_Area" localSheetId="20">'BUYIN LABELS'!$A$27:$E$165</definedName>
    <definedName name="_xlnm.Print_Area" localSheetId="14">CARDS!$A$1:$T$49</definedName>
    <definedName name="_xlnm.Print_Area" localSheetId="13">'CART SIGN'!$A$1:$R$69</definedName>
    <definedName name="_xlnm.Print_Area" localSheetId="3">'Day-1'!$B$1:$W$42</definedName>
    <definedName name="_xlnm.Print_Area" localSheetId="4">'Day-2'!$B$1:$W$42</definedName>
    <definedName name="_xlnm.Print_Area" localSheetId="5">'Day-3'!$B$1:$W$42</definedName>
    <definedName name="_xlnm.Print_Area" localSheetId="1">NAMES!$K$3:$Y$25</definedName>
    <definedName name="_xlnm.Print_Area" localSheetId="15">'RESULTS-1'!$A$1:$P$62</definedName>
    <definedName name="_xlnm.Print_Area" localSheetId="16">'RESULTS-2'!$A$1:$O$62</definedName>
    <definedName name="_xlnm.Print_Area" localSheetId="17">'RESULTS-3'!$A$1:$O$62</definedName>
    <definedName name="_xlnm.Print_Area" localSheetId="22">'SWEEP LABELS'!$A$5:$E$171</definedName>
    <definedName name="_xlnm.Print_Area" localSheetId="18">SWEEPS!$A$1:$P$42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6" i="25" l="1"/>
  <c r="Y7" i="25"/>
  <c r="Y8" i="25"/>
  <c r="Y9" i="25"/>
  <c r="Y10" i="25"/>
  <c r="Y11" i="25"/>
  <c r="Y12" i="25"/>
  <c r="Y13" i="25"/>
  <c r="L11" i="4"/>
  <c r="Y14" i="25"/>
  <c r="Y15" i="25"/>
  <c r="Y16" i="25"/>
  <c r="Y17" i="25"/>
  <c r="Y18" i="25"/>
  <c r="Y19" i="25"/>
  <c r="Y20" i="25"/>
  <c r="Y21" i="25"/>
  <c r="L19" i="4"/>
  <c r="Y22" i="25"/>
  <c r="Y23" i="25"/>
  <c r="Y24" i="25"/>
  <c r="Y25" i="25"/>
  <c r="Y26" i="25"/>
  <c r="Y27" i="25"/>
  <c r="Y28" i="25"/>
  <c r="Y29" i="25"/>
  <c r="L27" i="4"/>
  <c r="Y30" i="25"/>
  <c r="Y31" i="25"/>
  <c r="Y32" i="25"/>
  <c r="Y33" i="25"/>
  <c r="Y34" i="25"/>
  <c r="Y35" i="25"/>
  <c r="Y36" i="25"/>
  <c r="Y37" i="25"/>
  <c r="L35" i="4"/>
  <c r="Y38" i="25"/>
  <c r="Y39" i="25"/>
  <c r="Y40" i="25"/>
  <c r="Y41" i="25"/>
  <c r="U6" i="25"/>
  <c r="U7" i="25"/>
  <c r="U8" i="25"/>
  <c r="U9" i="25"/>
  <c r="U10" i="25"/>
  <c r="U11" i="25"/>
  <c r="I9" i="4"/>
  <c r="U12" i="25"/>
  <c r="I10" i="4"/>
  <c r="U13" i="25"/>
  <c r="U14" i="25"/>
  <c r="U15" i="25"/>
  <c r="U16" i="25"/>
  <c r="U17" i="25"/>
  <c r="U18" i="25"/>
  <c r="U19" i="25"/>
  <c r="I17" i="4"/>
  <c r="U20" i="25"/>
  <c r="I18" i="4"/>
  <c r="U21" i="25"/>
  <c r="U22" i="25"/>
  <c r="U23" i="25"/>
  <c r="U24" i="25"/>
  <c r="U25" i="25"/>
  <c r="U26" i="25"/>
  <c r="U27" i="25"/>
  <c r="U28" i="25"/>
  <c r="I26" i="4"/>
  <c r="U29" i="25"/>
  <c r="U30" i="25"/>
  <c r="U31" i="25"/>
  <c r="U32" i="25"/>
  <c r="U33" i="25"/>
  <c r="U34" i="25"/>
  <c r="U35" i="25"/>
  <c r="I33" i="4"/>
  <c r="U36" i="25"/>
  <c r="I34" i="4"/>
  <c r="U37" i="25"/>
  <c r="U38" i="25"/>
  <c r="U39" i="25"/>
  <c r="U40" i="25"/>
  <c r="U41" i="25"/>
  <c r="Q6" i="25"/>
  <c r="Q7" i="25"/>
  <c r="Q8" i="25"/>
  <c r="Q9" i="25"/>
  <c r="Q10" i="25"/>
  <c r="Q11" i="25"/>
  <c r="Q12" i="25"/>
  <c r="Q13" i="25"/>
  <c r="F11" i="4"/>
  <c r="G13" i="5"/>
  <c r="Q14" i="25"/>
  <c r="Q15" i="25"/>
  <c r="Q16" i="25"/>
  <c r="Q17" i="25"/>
  <c r="Q18" i="25"/>
  <c r="Q19" i="25"/>
  <c r="Q20" i="25"/>
  <c r="Q21" i="25"/>
  <c r="F19" i="4"/>
  <c r="G21" i="5"/>
  <c r="Q22" i="25"/>
  <c r="Q23" i="25"/>
  <c r="Q24" i="25"/>
  <c r="Q25" i="25"/>
  <c r="Q26" i="25"/>
  <c r="Q27" i="25"/>
  <c r="Q28" i="25"/>
  <c r="Q29" i="25"/>
  <c r="F27" i="4"/>
  <c r="G29" i="5"/>
  <c r="Q30" i="25"/>
  <c r="Q31" i="25"/>
  <c r="Q32" i="25"/>
  <c r="Q33" i="25"/>
  <c r="Q34" i="25"/>
  <c r="Q35" i="25"/>
  <c r="Q36" i="25"/>
  <c r="Q37" i="25"/>
  <c r="F35" i="4"/>
  <c r="G37" i="5"/>
  <c r="Q38" i="25"/>
  <c r="Q39" i="25"/>
  <c r="Q40" i="25"/>
  <c r="Q41" i="25"/>
  <c r="M6" i="25"/>
  <c r="M7" i="25"/>
  <c r="M8" i="25"/>
  <c r="M9" i="25"/>
  <c r="M10" i="25"/>
  <c r="M11" i="25"/>
  <c r="M12" i="25"/>
  <c r="M13" i="25"/>
  <c r="M14" i="25"/>
  <c r="M15" i="25"/>
  <c r="M16" i="25"/>
  <c r="M17" i="25"/>
  <c r="M18" i="25"/>
  <c r="M19" i="25"/>
  <c r="M20" i="25"/>
  <c r="M21" i="25"/>
  <c r="M22" i="25"/>
  <c r="M23" i="25"/>
  <c r="M24" i="25"/>
  <c r="M25" i="25"/>
  <c r="M26" i="25"/>
  <c r="M27" i="25"/>
  <c r="M28" i="25"/>
  <c r="M29" i="25"/>
  <c r="M30" i="25"/>
  <c r="M31" i="25"/>
  <c r="M32" i="25"/>
  <c r="M33" i="25"/>
  <c r="M34" i="25"/>
  <c r="M35" i="25"/>
  <c r="M36" i="25"/>
  <c r="M37" i="25"/>
  <c r="M38" i="25"/>
  <c r="M39" i="25"/>
  <c r="M40" i="25"/>
  <c r="M41" i="25"/>
  <c r="U5" i="25"/>
  <c r="Q5" i="25"/>
  <c r="M5" i="25"/>
  <c r="T3" i="31"/>
  <c r="T1" i="31"/>
  <c r="V29" i="31"/>
  <c r="V26" i="31"/>
  <c r="Z16" i="31"/>
  <c r="M46" i="31"/>
  <c r="V16" i="31"/>
  <c r="A46" i="31"/>
  <c r="E5" i="25"/>
  <c r="I5" i="25"/>
  <c r="A5" i="25"/>
  <c r="E6" i="25"/>
  <c r="E7" i="25"/>
  <c r="E8" i="25"/>
  <c r="E9" i="25"/>
  <c r="H9" i="25"/>
  <c r="E10" i="25"/>
  <c r="E11" i="25"/>
  <c r="E12" i="25"/>
  <c r="I12" i="25"/>
  <c r="A12" i="25"/>
  <c r="E13" i="25"/>
  <c r="I13" i="25"/>
  <c r="A13" i="25"/>
  <c r="E14" i="25"/>
  <c r="I14" i="25"/>
  <c r="A14" i="25"/>
  <c r="E15" i="25"/>
  <c r="I15" i="25"/>
  <c r="A15" i="25"/>
  <c r="E16" i="25"/>
  <c r="I16" i="25"/>
  <c r="A16" i="25"/>
  <c r="E17" i="25"/>
  <c r="E18" i="25"/>
  <c r="I18" i="25"/>
  <c r="A18" i="25"/>
  <c r="E19" i="25"/>
  <c r="I19" i="25"/>
  <c r="A19" i="25"/>
  <c r="E20" i="25"/>
  <c r="I20" i="25"/>
  <c r="A20" i="25"/>
  <c r="E21" i="25"/>
  <c r="I21" i="25"/>
  <c r="A21" i="25"/>
  <c r="E22" i="25"/>
  <c r="I22" i="25"/>
  <c r="A22" i="25"/>
  <c r="E23" i="25"/>
  <c r="E24" i="25"/>
  <c r="I24" i="25"/>
  <c r="A24" i="25"/>
  <c r="E25" i="25"/>
  <c r="E26" i="25"/>
  <c r="I26" i="25"/>
  <c r="A26" i="25"/>
  <c r="E27" i="25"/>
  <c r="I27" i="25"/>
  <c r="A27" i="25"/>
  <c r="E28" i="25"/>
  <c r="I28" i="25"/>
  <c r="A28" i="25"/>
  <c r="E29" i="25"/>
  <c r="I29" i="25"/>
  <c r="A29" i="25"/>
  <c r="E30" i="25"/>
  <c r="I30" i="25"/>
  <c r="A30" i="25"/>
  <c r="E31" i="25"/>
  <c r="I31" i="25"/>
  <c r="A31" i="25"/>
  <c r="E32" i="25"/>
  <c r="I32" i="25"/>
  <c r="A32" i="25"/>
  <c r="E33" i="25"/>
  <c r="I33" i="25"/>
  <c r="A33" i="25"/>
  <c r="E34" i="25"/>
  <c r="I34" i="25"/>
  <c r="A34" i="25"/>
  <c r="E35" i="25"/>
  <c r="I35" i="25"/>
  <c r="A35" i="25"/>
  <c r="E36" i="25"/>
  <c r="I36" i="25"/>
  <c r="A36" i="25"/>
  <c r="E37" i="25"/>
  <c r="E38" i="25"/>
  <c r="I38" i="25"/>
  <c r="A38" i="25"/>
  <c r="E39" i="25"/>
  <c r="I39" i="25"/>
  <c r="A39" i="25"/>
  <c r="E40" i="25"/>
  <c r="I40" i="25"/>
  <c r="A40" i="25"/>
  <c r="E41" i="25"/>
  <c r="I41" i="25"/>
  <c r="A41" i="25"/>
  <c r="E42" i="25"/>
  <c r="I42" i="25"/>
  <c r="A42" i="25"/>
  <c r="E43" i="25"/>
  <c r="E44" i="25"/>
  <c r="I44" i="25"/>
  <c r="A44" i="25"/>
  <c r="E45" i="25"/>
  <c r="E46" i="25"/>
  <c r="I46" i="25"/>
  <c r="A46" i="25"/>
  <c r="E47" i="25"/>
  <c r="I47" i="25"/>
  <c r="A47" i="25"/>
  <c r="E48" i="25"/>
  <c r="E49" i="25"/>
  <c r="E50" i="25"/>
  <c r="I50" i="25"/>
  <c r="A50" i="25"/>
  <c r="E51" i="25"/>
  <c r="I51" i="25"/>
  <c r="A51" i="25"/>
  <c r="E52" i="25"/>
  <c r="I52" i="25"/>
  <c r="A52" i="25"/>
  <c r="E53" i="25"/>
  <c r="E54" i="25"/>
  <c r="I54" i="25"/>
  <c r="A54" i="25"/>
  <c r="E55" i="25"/>
  <c r="E56" i="25"/>
  <c r="I56" i="25"/>
  <c r="A56" i="25"/>
  <c r="E57" i="25"/>
  <c r="I57" i="25"/>
  <c r="A57" i="25"/>
  <c r="E58" i="25"/>
  <c r="I58" i="25"/>
  <c r="A58" i="25"/>
  <c r="E59" i="25"/>
  <c r="I59" i="25"/>
  <c r="A59" i="25"/>
  <c r="E60" i="25"/>
  <c r="I60" i="25"/>
  <c r="A60" i="25"/>
  <c r="E61" i="25"/>
  <c r="E62" i="25"/>
  <c r="I62" i="25"/>
  <c r="A62" i="25"/>
  <c r="E63" i="25"/>
  <c r="I63" i="25"/>
  <c r="A63" i="25"/>
  <c r="E64" i="25"/>
  <c r="I64" i="25"/>
  <c r="A64" i="25"/>
  <c r="E65" i="25"/>
  <c r="I65" i="25"/>
  <c r="A65" i="25"/>
  <c r="E66" i="25"/>
  <c r="I66" i="25"/>
  <c r="A66" i="25"/>
  <c r="E67" i="25"/>
  <c r="E68" i="25"/>
  <c r="I68" i="25"/>
  <c r="A68" i="25"/>
  <c r="E69" i="25"/>
  <c r="E70" i="25"/>
  <c r="I70" i="25"/>
  <c r="A70" i="25"/>
  <c r="E71" i="25"/>
  <c r="I71" i="25"/>
  <c r="A71" i="25"/>
  <c r="E72" i="25"/>
  <c r="I72" i="25"/>
  <c r="A72" i="25"/>
  <c r="E73" i="25"/>
  <c r="E74" i="25"/>
  <c r="I74" i="25"/>
  <c r="A74" i="25"/>
  <c r="E75" i="25"/>
  <c r="E76" i="25"/>
  <c r="I76" i="25"/>
  <c r="A76" i="25"/>
  <c r="E77" i="25"/>
  <c r="E78" i="25"/>
  <c r="I78" i="25"/>
  <c r="A78" i="25"/>
  <c r="E79" i="25"/>
  <c r="E80" i="25"/>
  <c r="I80" i="25"/>
  <c r="A80" i="25"/>
  <c r="E81" i="25"/>
  <c r="I81" i="25"/>
  <c r="A81" i="25"/>
  <c r="E82" i="25"/>
  <c r="I82" i="25"/>
  <c r="A82" i="25"/>
  <c r="E83" i="25"/>
  <c r="E84" i="25"/>
  <c r="I84" i="25"/>
  <c r="A84" i="25"/>
  <c r="E85" i="25"/>
  <c r="I85" i="25"/>
  <c r="A85" i="25"/>
  <c r="E86" i="25"/>
  <c r="I86" i="25"/>
  <c r="A86" i="25"/>
  <c r="E87" i="25"/>
  <c r="E88" i="25"/>
  <c r="I88" i="25"/>
  <c r="A88" i="25"/>
  <c r="E89" i="25"/>
  <c r="E90" i="25"/>
  <c r="I90" i="25"/>
  <c r="A90" i="25"/>
  <c r="E91" i="25"/>
  <c r="E92" i="25"/>
  <c r="I92" i="25"/>
  <c r="A92" i="25"/>
  <c r="E93" i="25"/>
  <c r="E94" i="25"/>
  <c r="I94" i="25"/>
  <c r="A94" i="25"/>
  <c r="E95" i="25"/>
  <c r="E96" i="25"/>
  <c r="I96" i="25"/>
  <c r="A96" i="25"/>
  <c r="E97" i="25"/>
  <c r="I97" i="25"/>
  <c r="A97" i="25"/>
  <c r="E98" i="25"/>
  <c r="I98" i="25"/>
  <c r="A98" i="25"/>
  <c r="E99" i="25"/>
  <c r="I99" i="25"/>
  <c r="A99" i="25"/>
  <c r="E100" i="25"/>
  <c r="I100" i="25"/>
  <c r="A100" i="25"/>
  <c r="E101" i="25"/>
  <c r="I101" i="25"/>
  <c r="A101" i="25"/>
  <c r="E102" i="25"/>
  <c r="I102" i="25"/>
  <c r="A102" i="25"/>
  <c r="E103" i="25"/>
  <c r="I103" i="25"/>
  <c r="A103" i="25"/>
  <c r="E104" i="25"/>
  <c r="I104" i="25"/>
  <c r="A104" i="25"/>
  <c r="E105" i="25"/>
  <c r="E106" i="25"/>
  <c r="I106" i="25"/>
  <c r="A106" i="25"/>
  <c r="E107" i="25"/>
  <c r="I107" i="25"/>
  <c r="A107" i="25"/>
  <c r="E108" i="25"/>
  <c r="I108" i="25"/>
  <c r="A108" i="25"/>
  <c r="E109" i="25"/>
  <c r="I109" i="25"/>
  <c r="A109" i="25"/>
  <c r="E110" i="25"/>
  <c r="I110" i="25"/>
  <c r="A110" i="25"/>
  <c r="E111" i="25"/>
  <c r="I111" i="25"/>
  <c r="A111" i="25"/>
  <c r="E112" i="25"/>
  <c r="I112" i="25"/>
  <c r="A112" i="25"/>
  <c r="E113" i="25"/>
  <c r="I113" i="25"/>
  <c r="A113" i="25"/>
  <c r="E114" i="25"/>
  <c r="I114" i="25"/>
  <c r="A114" i="25"/>
  <c r="E115" i="25"/>
  <c r="I115" i="25"/>
  <c r="A115" i="25"/>
  <c r="E116" i="25"/>
  <c r="I116" i="25"/>
  <c r="A116" i="25"/>
  <c r="E117" i="25"/>
  <c r="I117" i="25"/>
  <c r="A117" i="25"/>
  <c r="E118" i="25"/>
  <c r="I118" i="25"/>
  <c r="A118" i="25"/>
  <c r="E119" i="25"/>
  <c r="I119" i="25"/>
  <c r="A119" i="25"/>
  <c r="E120" i="25"/>
  <c r="I120" i="25"/>
  <c r="A120" i="25"/>
  <c r="E121" i="25"/>
  <c r="I121" i="25"/>
  <c r="A121" i="25"/>
  <c r="E122" i="25"/>
  <c r="I122" i="25"/>
  <c r="A122" i="25"/>
  <c r="E123" i="25"/>
  <c r="I123" i="25"/>
  <c r="A123" i="25"/>
  <c r="E124" i="25"/>
  <c r="I124" i="25"/>
  <c r="A124" i="25"/>
  <c r="E125" i="25"/>
  <c r="I125" i="25"/>
  <c r="A125" i="25"/>
  <c r="E126" i="25"/>
  <c r="I126" i="25"/>
  <c r="A126" i="25"/>
  <c r="E127" i="25"/>
  <c r="I127" i="25"/>
  <c r="A127" i="25"/>
  <c r="E128" i="25"/>
  <c r="I128" i="25"/>
  <c r="A128" i="25"/>
  <c r="E129" i="25"/>
  <c r="I129" i="25"/>
  <c r="A129" i="25"/>
  <c r="E130" i="25"/>
  <c r="I130" i="25"/>
  <c r="A130" i="25"/>
  <c r="E131" i="25"/>
  <c r="I131" i="25"/>
  <c r="A131" i="25"/>
  <c r="E132" i="25"/>
  <c r="I132" i="25"/>
  <c r="A132" i="25"/>
  <c r="E133" i="25"/>
  <c r="I133" i="25"/>
  <c r="A133" i="25"/>
  <c r="E134" i="25"/>
  <c r="I134" i="25"/>
  <c r="A134" i="25"/>
  <c r="E135" i="25"/>
  <c r="I135" i="25"/>
  <c r="A135" i="25"/>
  <c r="E136" i="25"/>
  <c r="I136" i="25"/>
  <c r="A136" i="25"/>
  <c r="E137" i="25"/>
  <c r="I137" i="25"/>
  <c r="A137" i="25"/>
  <c r="E138" i="25"/>
  <c r="I138" i="25"/>
  <c r="A138" i="25"/>
  <c r="E139" i="25"/>
  <c r="I139" i="25"/>
  <c r="A139" i="25"/>
  <c r="E140" i="25"/>
  <c r="I140" i="25"/>
  <c r="A140" i="25"/>
  <c r="E141" i="25"/>
  <c r="I141" i="25"/>
  <c r="A141" i="25"/>
  <c r="E142" i="25"/>
  <c r="I142" i="25"/>
  <c r="A142" i="25"/>
  <c r="E143" i="25"/>
  <c r="I143" i="25"/>
  <c r="A143" i="25"/>
  <c r="E144" i="25"/>
  <c r="I144" i="25"/>
  <c r="A144" i="25"/>
  <c r="E145" i="25"/>
  <c r="I145" i="25"/>
  <c r="A145" i="25"/>
  <c r="E146" i="25"/>
  <c r="I146" i="25"/>
  <c r="A146" i="25"/>
  <c r="E147" i="25"/>
  <c r="I147" i="25"/>
  <c r="A147" i="25"/>
  <c r="E148" i="25"/>
  <c r="I148" i="25"/>
  <c r="A148" i="25"/>
  <c r="E149" i="25"/>
  <c r="I149" i="25"/>
  <c r="A149" i="25"/>
  <c r="E150" i="25"/>
  <c r="I150" i="25"/>
  <c r="A150" i="25"/>
  <c r="E151" i="25"/>
  <c r="B4" i="19"/>
  <c r="C152" i="25"/>
  <c r="L153" i="25"/>
  <c r="S33" i="6"/>
  <c r="AF33" i="6"/>
  <c r="S34" i="6"/>
  <c r="AF34" i="6"/>
  <c r="S35" i="6"/>
  <c r="AF35" i="6"/>
  <c r="S36" i="6"/>
  <c r="AF36" i="6"/>
  <c r="S37" i="6"/>
  <c r="AF37" i="6"/>
  <c r="S38" i="6"/>
  <c r="AF38" i="6"/>
  <c r="S39" i="6"/>
  <c r="AF39" i="6"/>
  <c r="S40" i="6"/>
  <c r="AF40" i="6"/>
  <c r="U3" i="6"/>
  <c r="Z33" i="6"/>
  <c r="Z34" i="6"/>
  <c r="Z35" i="6"/>
  <c r="Z36" i="6"/>
  <c r="Z37" i="6"/>
  <c r="Z38" i="6"/>
  <c r="Z39" i="6"/>
  <c r="Z40" i="6"/>
  <c r="S33" i="7"/>
  <c r="AF33" i="7"/>
  <c r="S33" i="5"/>
  <c r="AF33" i="5"/>
  <c r="S34" i="5"/>
  <c r="AF34" i="5"/>
  <c r="S35" i="5"/>
  <c r="AF35" i="5"/>
  <c r="S36" i="5"/>
  <c r="AF36" i="5"/>
  <c r="S37" i="5"/>
  <c r="AF37" i="5"/>
  <c r="S38" i="5"/>
  <c r="AF38" i="5"/>
  <c r="S39" i="5"/>
  <c r="AF39" i="5"/>
  <c r="S40" i="5"/>
  <c r="AF40" i="5"/>
  <c r="B4" i="18"/>
  <c r="Z33" i="5"/>
  <c r="Z34" i="5"/>
  <c r="Z35" i="5"/>
  <c r="Z36" i="5"/>
  <c r="Z37" i="5"/>
  <c r="Z38" i="5"/>
  <c r="Z39" i="5"/>
  <c r="Z40" i="5"/>
  <c r="S34" i="7"/>
  <c r="AF34" i="7"/>
  <c r="S35" i="7"/>
  <c r="AF35" i="7"/>
  <c r="S36" i="7"/>
  <c r="AF36" i="7"/>
  <c r="S37" i="7"/>
  <c r="AF37" i="7"/>
  <c r="S38" i="7"/>
  <c r="AF38" i="7"/>
  <c r="S39" i="7"/>
  <c r="AF39" i="7"/>
  <c r="S40" i="7"/>
  <c r="AF40" i="7"/>
  <c r="Q3" i="12"/>
  <c r="G34" i="25"/>
  <c r="H34" i="25"/>
  <c r="G107" i="25"/>
  <c r="H107" i="25"/>
  <c r="G108" i="25"/>
  <c r="H108" i="25"/>
  <c r="G109" i="25"/>
  <c r="H109" i="25"/>
  <c r="G110" i="25"/>
  <c r="H110" i="25"/>
  <c r="G111" i="25"/>
  <c r="H111" i="25"/>
  <c r="G112" i="25"/>
  <c r="H112" i="25"/>
  <c r="G113" i="25"/>
  <c r="H113" i="25"/>
  <c r="G114" i="25"/>
  <c r="H114" i="25"/>
  <c r="G115" i="25"/>
  <c r="H115" i="25"/>
  <c r="G116" i="25"/>
  <c r="H116" i="25"/>
  <c r="G117" i="25"/>
  <c r="H117" i="25"/>
  <c r="G118" i="25"/>
  <c r="H118" i="25"/>
  <c r="G119" i="25"/>
  <c r="H119" i="25"/>
  <c r="H120" i="25"/>
  <c r="H121" i="25"/>
  <c r="H122" i="25"/>
  <c r="H123" i="25"/>
  <c r="H124" i="25"/>
  <c r="H125" i="25"/>
  <c r="H126" i="25"/>
  <c r="H127" i="25"/>
  <c r="H128" i="25"/>
  <c r="H129" i="25"/>
  <c r="H130" i="25"/>
  <c r="H131" i="25"/>
  <c r="H132" i="25"/>
  <c r="H133" i="25"/>
  <c r="H134" i="25"/>
  <c r="H135" i="25"/>
  <c r="H136" i="25"/>
  <c r="H137" i="25"/>
  <c r="H138" i="25"/>
  <c r="H139" i="25"/>
  <c r="H140" i="25"/>
  <c r="H141" i="25"/>
  <c r="H142" i="25"/>
  <c r="H143" i="25"/>
  <c r="H144" i="25"/>
  <c r="H145" i="25"/>
  <c r="H146" i="25"/>
  <c r="H147" i="25"/>
  <c r="H148" i="25"/>
  <c r="H149" i="25"/>
  <c r="H150" i="25"/>
  <c r="H151" i="25"/>
  <c r="B1" i="6"/>
  <c r="W16" i="13"/>
  <c r="C27" i="13"/>
  <c r="AA16" i="13"/>
  <c r="J27" i="13"/>
  <c r="B4" i="27"/>
  <c r="D4" i="27"/>
  <c r="D4" i="28"/>
  <c r="C15" i="27"/>
  <c r="C16" i="27"/>
  <c r="C14" i="27"/>
  <c r="C13" i="27"/>
  <c r="C12" i="27"/>
  <c r="C11" i="27"/>
  <c r="C10" i="27"/>
  <c r="C9" i="27"/>
  <c r="C8" i="27"/>
  <c r="B4" i="21"/>
  <c r="F4" i="21"/>
  <c r="H11" i="30"/>
  <c r="N12" i="30"/>
  <c r="S1" i="13"/>
  <c r="S26" i="13"/>
  <c r="D1" i="28"/>
  <c r="B28" i="28"/>
  <c r="B29" i="28"/>
  <c r="D29" i="28"/>
  <c r="D43" i="28"/>
  <c r="D57" i="28"/>
  <c r="D70" i="28"/>
  <c r="D84" i="28"/>
  <c r="D98" i="28"/>
  <c r="D112" i="28"/>
  <c r="B4" i="20"/>
  <c r="U3" i="7"/>
  <c r="Z33" i="7"/>
  <c r="Z34" i="7"/>
  <c r="Z35" i="7"/>
  <c r="Z36" i="7"/>
  <c r="Z37" i="7"/>
  <c r="Z38" i="7"/>
  <c r="Z39" i="7"/>
  <c r="Z40" i="7"/>
  <c r="C4" i="27"/>
  <c r="G120" i="25"/>
  <c r="G121" i="25"/>
  <c r="G122" i="25"/>
  <c r="G123" i="25"/>
  <c r="G124" i="25"/>
  <c r="G125" i="25"/>
  <c r="G126" i="25"/>
  <c r="G127" i="25"/>
  <c r="G128" i="25"/>
  <c r="G129" i="25"/>
  <c r="G130" i="25"/>
  <c r="G131" i="25"/>
  <c r="G132" i="25"/>
  <c r="G133" i="25"/>
  <c r="G134" i="25"/>
  <c r="G135" i="25"/>
  <c r="G136" i="25"/>
  <c r="G137" i="25"/>
  <c r="G138" i="25"/>
  <c r="G139" i="25"/>
  <c r="G140" i="25"/>
  <c r="G141" i="25"/>
  <c r="G142" i="25"/>
  <c r="G143" i="25"/>
  <c r="G144" i="25"/>
  <c r="G145" i="25"/>
  <c r="G146" i="25"/>
  <c r="G147" i="25"/>
  <c r="G148" i="25"/>
  <c r="G149" i="25"/>
  <c r="S29" i="13"/>
  <c r="S4" i="13"/>
  <c r="AB20" i="25"/>
  <c r="C5" i="27"/>
  <c r="C6" i="27"/>
  <c r="C7" i="27"/>
  <c r="C17" i="27"/>
  <c r="C18" i="27"/>
  <c r="F46" i="20"/>
  <c r="F41" i="20"/>
  <c r="F46" i="19"/>
  <c r="F41" i="19"/>
  <c r="AA6" i="11"/>
  <c r="Z6" i="11"/>
  <c r="Y6" i="11"/>
  <c r="O3" i="12"/>
  <c r="O3" i="11"/>
  <c r="O3" i="10"/>
  <c r="F46" i="18"/>
  <c r="F41" i="18"/>
  <c r="G150" i="25"/>
  <c r="B1" i="7"/>
  <c r="A1" i="15"/>
  <c r="N11" i="30"/>
  <c r="Q3" i="10"/>
  <c r="N17" i="30"/>
  <c r="N18" i="30"/>
  <c r="N19" i="30"/>
  <c r="N20" i="30"/>
  <c r="N21" i="30"/>
  <c r="N22" i="30"/>
  <c r="N23" i="30"/>
  <c r="Q3" i="11"/>
  <c r="C10" i="30"/>
  <c r="B7" i="29"/>
  <c r="I10" i="30"/>
  <c r="D7" i="29"/>
  <c r="D76" i="29"/>
  <c r="B6" i="29"/>
  <c r="B89" i="29"/>
  <c r="D6" i="29"/>
  <c r="C28" i="30"/>
  <c r="B14" i="29"/>
  <c r="I28" i="30"/>
  <c r="D14" i="29"/>
  <c r="B13" i="29"/>
  <c r="B152" i="29"/>
  <c r="D13" i="29"/>
  <c r="D54" i="29"/>
  <c r="B138" i="29"/>
  <c r="B166" i="29"/>
  <c r="B179" i="29"/>
  <c r="B110" i="29"/>
  <c r="B82" i="29"/>
  <c r="B61" i="29"/>
  <c r="I33" i="28"/>
  <c r="B43" i="28"/>
  <c r="B57" i="28"/>
  <c r="B70" i="28"/>
  <c r="B84" i="28"/>
  <c r="B98" i="28"/>
  <c r="B112" i="28"/>
  <c r="B126" i="28"/>
  <c r="B140" i="28"/>
  <c r="B154" i="28"/>
  <c r="B168" i="28"/>
  <c r="B182" i="28"/>
  <c r="B196" i="28"/>
  <c r="B111" i="28"/>
  <c r="B167" i="28"/>
  <c r="H12" i="29"/>
  <c r="I12" i="29"/>
  <c r="J26" i="28"/>
  <c r="J27" i="28"/>
  <c r="J28" i="28"/>
  <c r="J29" i="28"/>
  <c r="J30" i="28"/>
  <c r="J31" i="28"/>
  <c r="J32" i="28"/>
  <c r="J33" i="28"/>
  <c r="J34" i="28"/>
  <c r="J35" i="28"/>
  <c r="J36" i="28"/>
  <c r="J25" i="28"/>
  <c r="I26" i="28"/>
  <c r="I27" i="28"/>
  <c r="I28" i="28"/>
  <c r="I29" i="28"/>
  <c r="I30" i="28"/>
  <c r="I31" i="28"/>
  <c r="I32" i="28"/>
  <c r="I34" i="28"/>
  <c r="I35" i="28"/>
  <c r="I36" i="28"/>
  <c r="I25" i="28"/>
  <c r="B24" i="28"/>
  <c r="D36" i="28"/>
  <c r="D50" i="28"/>
  <c r="D63" i="28"/>
  <c r="D77" i="28"/>
  <c r="D91" i="28"/>
  <c r="D105" i="28"/>
  <c r="D119" i="28"/>
  <c r="D133" i="28"/>
  <c r="D147" i="28"/>
  <c r="D161" i="28"/>
  <c r="D175" i="28"/>
  <c r="D189" i="28"/>
  <c r="D203" i="28"/>
  <c r="B36" i="28"/>
  <c r="B50" i="28"/>
  <c r="B63" i="28"/>
  <c r="B77" i="28"/>
  <c r="B91" i="28"/>
  <c r="B105" i="28"/>
  <c r="B119" i="28"/>
  <c r="B133" i="28"/>
  <c r="B147" i="28"/>
  <c r="B161" i="28"/>
  <c r="B175" i="28"/>
  <c r="B189" i="28"/>
  <c r="B203" i="28"/>
  <c r="D126" i="28"/>
  <c r="D140" i="28"/>
  <c r="D154" i="28"/>
  <c r="D168" i="28"/>
  <c r="D182" i="28"/>
  <c r="D196" i="28"/>
  <c r="D202" i="28"/>
  <c r="D195" i="28"/>
  <c r="D181" i="28"/>
  <c r="D167" i="28"/>
  <c r="B160" i="28"/>
  <c r="B146" i="28"/>
  <c r="B132" i="28"/>
  <c r="D125" i="28"/>
  <c r="D118" i="28"/>
  <c r="D111" i="28"/>
  <c r="D104" i="28"/>
  <c r="B104" i="28"/>
  <c r="D90" i="28"/>
  <c r="B90" i="28"/>
  <c r="D83" i="28"/>
  <c r="D76" i="28"/>
  <c r="B76" i="28"/>
  <c r="D69" i="28"/>
  <c r="D62" i="28"/>
  <c r="B62" i="28"/>
  <c r="D56" i="28"/>
  <c r="D49" i="28"/>
  <c r="B49" i="28"/>
  <c r="D42" i="28"/>
  <c r="D35" i="28"/>
  <c r="B35" i="28"/>
  <c r="W27" i="13"/>
  <c r="E43" i="13"/>
  <c r="W25" i="13"/>
  <c r="D43" i="13"/>
  <c r="D18" i="13"/>
  <c r="W23" i="13"/>
  <c r="W21" i="13"/>
  <c r="D41" i="13"/>
  <c r="S6" i="13"/>
  <c r="S31" i="13"/>
  <c r="B1" i="9"/>
  <c r="B1" i="10"/>
  <c r="B1" i="11"/>
  <c r="B1" i="12"/>
  <c r="AC20" i="25"/>
  <c r="F4" i="29"/>
  <c r="T59" i="24"/>
  <c r="T60" i="24"/>
  <c r="T58" i="24"/>
  <c r="T57" i="24"/>
  <c r="T56" i="24"/>
  <c r="T55" i="24"/>
  <c r="T54" i="24"/>
  <c r="S60" i="24"/>
  <c r="S59" i="24"/>
  <c r="S58" i="24"/>
  <c r="S57" i="24"/>
  <c r="S56" i="24"/>
  <c r="S55" i="24"/>
  <c r="S54" i="24"/>
  <c r="R60" i="24"/>
  <c r="R59" i="24"/>
  <c r="R58" i="24"/>
  <c r="R57" i="24"/>
  <c r="R56" i="24"/>
  <c r="R55" i="24"/>
  <c r="R54" i="24"/>
  <c r="T60" i="22"/>
  <c r="T59" i="22"/>
  <c r="T58" i="22"/>
  <c r="T57" i="22"/>
  <c r="T56" i="22"/>
  <c r="T55" i="22"/>
  <c r="T54" i="22"/>
  <c r="S60" i="22"/>
  <c r="S59" i="22"/>
  <c r="S58" i="22"/>
  <c r="S57" i="22"/>
  <c r="S56" i="22"/>
  <c r="S55" i="22"/>
  <c r="S54" i="22"/>
  <c r="R60" i="22"/>
  <c r="R59" i="22"/>
  <c r="R58" i="22"/>
  <c r="R57" i="22"/>
  <c r="R56" i="22"/>
  <c r="R55" i="22"/>
  <c r="R54" i="22"/>
  <c r="B15" i="29"/>
  <c r="H7" i="29"/>
  <c r="H8" i="29"/>
  <c r="H9" i="29"/>
  <c r="H10" i="29"/>
  <c r="H11" i="29"/>
  <c r="H13" i="29"/>
  <c r="H14" i="29"/>
  <c r="H15" i="29"/>
  <c r="H16" i="29"/>
  <c r="H17" i="29"/>
  <c r="H18" i="29"/>
  <c r="H6" i="29"/>
  <c r="I7" i="29"/>
  <c r="I8" i="29"/>
  <c r="I9" i="29"/>
  <c r="I10" i="29"/>
  <c r="I11" i="29"/>
  <c r="I13" i="29"/>
  <c r="I14" i="29"/>
  <c r="I15" i="29"/>
  <c r="I16" i="29"/>
  <c r="I17" i="29"/>
  <c r="I18" i="29"/>
  <c r="I6" i="29"/>
  <c r="B75" i="29"/>
  <c r="D34" i="29"/>
  <c r="B40" i="29"/>
  <c r="D40" i="29"/>
  <c r="B34" i="29"/>
  <c r="B27" i="29"/>
  <c r="B20" i="29"/>
  <c r="D15" i="29"/>
  <c r="D8" i="29"/>
  <c r="B8" i="29"/>
  <c r="N15" i="30"/>
  <c r="N16" i="30"/>
  <c r="N14" i="30"/>
  <c r="N13" i="30"/>
  <c r="N24" i="30"/>
  <c r="N25" i="30"/>
  <c r="F25" i="30"/>
  <c r="L25" i="30"/>
  <c r="M25" i="30"/>
  <c r="G25" i="30"/>
  <c r="J28" i="30"/>
  <c r="H28" i="30"/>
  <c r="D28" i="30"/>
  <c r="B28" i="30"/>
  <c r="J10" i="30"/>
  <c r="H10" i="30"/>
  <c r="D10" i="30"/>
  <c r="B11" i="30"/>
  <c r="B10" i="30"/>
  <c r="X4" i="17"/>
  <c r="Y4" i="17"/>
  <c r="A1" i="17"/>
  <c r="L14" i="17"/>
  <c r="X14" i="17"/>
  <c r="Y14" i="17"/>
  <c r="L15" i="17"/>
  <c r="X15" i="17"/>
  <c r="Y15" i="17"/>
  <c r="L16" i="17"/>
  <c r="X16" i="17"/>
  <c r="L39" i="17"/>
  <c r="X39" i="17"/>
  <c r="Y39" i="17"/>
  <c r="L38" i="17"/>
  <c r="X38" i="17"/>
  <c r="Y38" i="17"/>
  <c r="L37" i="17"/>
  <c r="X37" i="17"/>
  <c r="Y37" i="17"/>
  <c r="L36" i="17"/>
  <c r="Y36" i="17"/>
  <c r="X36" i="17"/>
  <c r="L35" i="17"/>
  <c r="X35" i="17"/>
  <c r="L34" i="17"/>
  <c r="X34" i="17"/>
  <c r="Y34" i="17"/>
  <c r="L33" i="17"/>
  <c r="X33" i="17"/>
  <c r="Y33" i="17"/>
  <c r="L32" i="17"/>
  <c r="Y32" i="17"/>
  <c r="X32" i="17"/>
  <c r="L31" i="17"/>
  <c r="X31" i="17"/>
  <c r="L30" i="17"/>
  <c r="X30" i="17"/>
  <c r="Y30" i="17"/>
  <c r="L29" i="17"/>
  <c r="X29" i="17"/>
  <c r="Y29" i="17"/>
  <c r="L28" i="17"/>
  <c r="Y28" i="17"/>
  <c r="X28" i="17"/>
  <c r="L27" i="17"/>
  <c r="X27" i="17"/>
  <c r="Y27" i="17"/>
  <c r="L26" i="17"/>
  <c r="X26" i="17"/>
  <c r="Y26" i="17"/>
  <c r="L25" i="17"/>
  <c r="X25" i="17"/>
  <c r="L24" i="17"/>
  <c r="Y24" i="17"/>
  <c r="X24" i="17"/>
  <c r="L23" i="17"/>
  <c r="X23" i="17"/>
  <c r="Y23" i="17"/>
  <c r="L22" i="17"/>
  <c r="X22" i="17"/>
  <c r="L21" i="17"/>
  <c r="X21" i="17"/>
  <c r="Y21" i="17"/>
  <c r="L20" i="17"/>
  <c r="X20" i="17"/>
  <c r="Y20" i="17"/>
  <c r="L19" i="17"/>
  <c r="X19" i="17"/>
  <c r="Y19" i="17"/>
  <c r="L18" i="17"/>
  <c r="Y18" i="17"/>
  <c r="X18" i="17"/>
  <c r="L17" i="17"/>
  <c r="X17" i="17"/>
  <c r="L13" i="17"/>
  <c r="X13" i="17"/>
  <c r="Y13" i="17"/>
  <c r="L12" i="17"/>
  <c r="X12" i="17"/>
  <c r="Y12" i="17"/>
  <c r="L11" i="17"/>
  <c r="Y11" i="17"/>
  <c r="X11" i="17"/>
  <c r="L10" i="17"/>
  <c r="X10" i="17"/>
  <c r="L9" i="17"/>
  <c r="X9" i="17"/>
  <c r="Y9" i="17"/>
  <c r="L8" i="17"/>
  <c r="X8" i="17"/>
  <c r="Y8" i="17"/>
  <c r="L7" i="17"/>
  <c r="Y7" i="17"/>
  <c r="X7" i="17"/>
  <c r="L6" i="17"/>
  <c r="Y6" i="17"/>
  <c r="X6" i="17"/>
  <c r="L5" i="17"/>
  <c r="X5" i="17"/>
  <c r="Y5" i="17"/>
  <c r="L4" i="16"/>
  <c r="X4" i="16"/>
  <c r="Y4" i="16"/>
  <c r="A1" i="16"/>
  <c r="L39" i="16"/>
  <c r="X39" i="16"/>
  <c r="Y39" i="16"/>
  <c r="L38" i="16"/>
  <c r="X38" i="16"/>
  <c r="L37" i="16"/>
  <c r="X37" i="16"/>
  <c r="Y37" i="16"/>
  <c r="L36" i="16"/>
  <c r="X36" i="16"/>
  <c r="Y36" i="16"/>
  <c r="L35" i="16"/>
  <c r="X35" i="16"/>
  <c r="Y35" i="16"/>
  <c r="L34" i="16"/>
  <c r="Y34" i="16"/>
  <c r="X34" i="16"/>
  <c r="L33" i="16"/>
  <c r="X33" i="16"/>
  <c r="L32" i="16"/>
  <c r="X32" i="16"/>
  <c r="Y32" i="16"/>
  <c r="L31" i="16"/>
  <c r="X31" i="16"/>
  <c r="Y31" i="16"/>
  <c r="L30" i="16"/>
  <c r="Y30" i="16"/>
  <c r="X30" i="16"/>
  <c r="L29" i="16"/>
  <c r="X29" i="16"/>
  <c r="L28" i="16"/>
  <c r="X28" i="16"/>
  <c r="Y28" i="16"/>
  <c r="L27" i="16"/>
  <c r="Y27" i="16"/>
  <c r="X27" i="16"/>
  <c r="L26" i="16"/>
  <c r="X26" i="16"/>
  <c r="L25" i="16"/>
  <c r="X25" i="16"/>
  <c r="Y25" i="16"/>
  <c r="L24" i="16"/>
  <c r="X24" i="16"/>
  <c r="Y24" i="16"/>
  <c r="L23" i="16"/>
  <c r="Y23" i="16"/>
  <c r="X23" i="16"/>
  <c r="L22" i="16"/>
  <c r="Y22" i="16"/>
  <c r="X22" i="16"/>
  <c r="L21" i="16"/>
  <c r="X21" i="16"/>
  <c r="Y21" i="16"/>
  <c r="L20" i="16"/>
  <c r="X20" i="16"/>
  <c r="Y20" i="16"/>
  <c r="L19" i="16"/>
  <c r="Y19" i="16"/>
  <c r="X19" i="16"/>
  <c r="L18" i="16"/>
  <c r="Y18" i="16"/>
  <c r="X18" i="16"/>
  <c r="L17" i="16"/>
  <c r="X17" i="16"/>
  <c r="Y17" i="16"/>
  <c r="L16" i="16"/>
  <c r="X16" i="16"/>
  <c r="Y16" i="16"/>
  <c r="L15" i="16"/>
  <c r="Y15" i="16"/>
  <c r="X15" i="16"/>
  <c r="L14" i="16"/>
  <c r="X14" i="16"/>
  <c r="L13" i="16"/>
  <c r="X13" i="16"/>
  <c r="Y13" i="16"/>
  <c r="L12" i="16"/>
  <c r="Y12" i="16"/>
  <c r="X12" i="16"/>
  <c r="L11" i="16"/>
  <c r="Y11" i="16"/>
  <c r="X11" i="16"/>
  <c r="L10" i="16"/>
  <c r="X10" i="16"/>
  <c r="Y10" i="16"/>
  <c r="L9" i="16"/>
  <c r="X9" i="16"/>
  <c r="Y9" i="16"/>
  <c r="L8" i="16"/>
  <c r="X8" i="16"/>
  <c r="L7" i="16"/>
  <c r="X7" i="16"/>
  <c r="Y7" i="16"/>
  <c r="L6" i="16"/>
  <c r="X6" i="16"/>
  <c r="Y6" i="16"/>
  <c r="L5" i="16"/>
  <c r="X5" i="16"/>
  <c r="Y5" i="16"/>
  <c r="L39" i="15"/>
  <c r="X39" i="15"/>
  <c r="Y39" i="15"/>
  <c r="L38" i="15"/>
  <c r="Y38" i="15"/>
  <c r="X38" i="15"/>
  <c r="L37" i="15"/>
  <c r="Y37" i="15"/>
  <c r="X37" i="15"/>
  <c r="L36" i="15"/>
  <c r="X36" i="15"/>
  <c r="Y36" i="15"/>
  <c r="L35" i="15"/>
  <c r="X35" i="15"/>
  <c r="Y35" i="15"/>
  <c r="L34" i="15"/>
  <c r="X34" i="15"/>
  <c r="L33" i="15"/>
  <c r="X33" i="15"/>
  <c r="Y33" i="15"/>
  <c r="L32" i="15"/>
  <c r="X32" i="15"/>
  <c r="Y32" i="15"/>
  <c r="L31" i="15"/>
  <c r="X31" i="15"/>
  <c r="Y31" i="15"/>
  <c r="L30" i="15"/>
  <c r="Y30" i="15"/>
  <c r="X30" i="15"/>
  <c r="L29" i="15"/>
  <c r="Y29" i="15"/>
  <c r="X29" i="15"/>
  <c r="L28" i="15"/>
  <c r="X28" i="15"/>
  <c r="Y28" i="15"/>
  <c r="L27" i="15"/>
  <c r="X27" i="15"/>
  <c r="Y27" i="15"/>
  <c r="L26" i="15"/>
  <c r="Y26" i="15"/>
  <c r="X26" i="15"/>
  <c r="L25" i="15"/>
  <c r="X25" i="15"/>
  <c r="Y25" i="15"/>
  <c r="L24" i="15"/>
  <c r="X24" i="15"/>
  <c r="Y24" i="15"/>
  <c r="L23" i="15"/>
  <c r="X23" i="15"/>
  <c r="Y23" i="15"/>
  <c r="L22" i="15"/>
  <c r="Y22" i="15"/>
  <c r="X22" i="15"/>
  <c r="L21" i="15"/>
  <c r="X21" i="15"/>
  <c r="Y21" i="15"/>
  <c r="L20" i="15"/>
  <c r="X20" i="15"/>
  <c r="Y20" i="15"/>
  <c r="L19" i="15"/>
  <c r="X19" i="15"/>
  <c r="L18" i="15"/>
  <c r="X18" i="15"/>
  <c r="L17" i="15"/>
  <c r="X17" i="15"/>
  <c r="Y17" i="15"/>
  <c r="L16" i="15"/>
  <c r="X16" i="15"/>
  <c r="Y16" i="15"/>
  <c r="L15" i="15"/>
  <c r="Y15" i="15"/>
  <c r="X15" i="15"/>
  <c r="L14" i="15"/>
  <c r="X14" i="15"/>
  <c r="L13" i="15"/>
  <c r="X13" i="15"/>
  <c r="Y13" i="15"/>
  <c r="L12" i="15"/>
  <c r="X12" i="15"/>
  <c r="Y12" i="15"/>
  <c r="L11" i="15"/>
  <c r="Y11" i="15"/>
  <c r="X11" i="15"/>
  <c r="L10" i="15"/>
  <c r="X10" i="15"/>
  <c r="Y10" i="15"/>
  <c r="L9" i="15"/>
  <c r="X9" i="15"/>
  <c r="Y9" i="15"/>
  <c r="L8" i="15"/>
  <c r="X8" i="15"/>
  <c r="Y8" i="15"/>
  <c r="L7" i="15"/>
  <c r="Y7" i="15"/>
  <c r="X7" i="15"/>
  <c r="L6" i="15"/>
  <c r="Y6" i="15"/>
  <c r="X6" i="15"/>
  <c r="L5" i="15"/>
  <c r="X5" i="15"/>
  <c r="Y5" i="15"/>
  <c r="L4" i="15"/>
  <c r="X4" i="15"/>
  <c r="Y4" i="15"/>
  <c r="D138" i="29"/>
  <c r="D110" i="29"/>
  <c r="D117" i="29"/>
  <c r="D145" i="29"/>
  <c r="D172" i="29"/>
  <c r="D89" i="29"/>
  <c r="D47" i="29"/>
  <c r="D160" i="29"/>
  <c r="E18" i="13"/>
  <c r="D27" i="29"/>
  <c r="D124" i="29"/>
  <c r="D152" i="29"/>
  <c r="D179" i="29"/>
  <c r="D96" i="29"/>
  <c r="D68" i="29"/>
  <c r="D166" i="29"/>
  <c r="D82" i="29"/>
  <c r="B117" i="29"/>
  <c r="B47" i="29"/>
  <c r="B131" i="29"/>
  <c r="B145" i="29"/>
  <c r="B159" i="29"/>
  <c r="B172" i="29"/>
  <c r="B103" i="29"/>
  <c r="B132" i="29"/>
  <c r="B104" i="29"/>
  <c r="B35" i="29"/>
  <c r="D16" i="13"/>
  <c r="C19" i="27"/>
  <c r="H23" i="28"/>
  <c r="B124" i="29"/>
  <c r="B68" i="29"/>
  <c r="B54" i="29"/>
  <c r="B139" i="29"/>
  <c r="B111" i="29"/>
  <c r="B41" i="29"/>
  <c r="D75" i="29"/>
  <c r="D20" i="29"/>
  <c r="D131" i="29"/>
  <c r="D159" i="29"/>
  <c r="D103" i="29"/>
  <c r="D61" i="29"/>
  <c r="D173" i="29"/>
  <c r="Y22" i="17"/>
  <c r="D28" i="28"/>
  <c r="D111" i="29"/>
  <c r="D69" i="29"/>
  <c r="D153" i="29"/>
  <c r="D97" i="29"/>
  <c r="D41" i="29"/>
  <c r="D167" i="29"/>
  <c r="D139" i="29"/>
  <c r="D125" i="29"/>
  <c r="D180" i="29"/>
  <c r="D55" i="29"/>
  <c r="D28" i="29"/>
  <c r="D83" i="29"/>
  <c r="Y18" i="15"/>
  <c r="Y31" i="17"/>
  <c r="Y14" i="15"/>
  <c r="Y14" i="16"/>
  <c r="Y29" i="16"/>
  <c r="Y10" i="17"/>
  <c r="B42" i="28"/>
  <c r="B56" i="28"/>
  <c r="B69" i="28"/>
  <c r="B83" i="28"/>
  <c r="D97" i="28"/>
  <c r="B118" i="28"/>
  <c r="D132" i="28"/>
  <c r="D153" i="28"/>
  <c r="B174" i="28"/>
  <c r="D188" i="28"/>
  <c r="B195" i="28"/>
  <c r="B139" i="28"/>
  <c r="B96" i="29"/>
  <c r="J4" i="21"/>
  <c r="N4" i="21"/>
  <c r="B153" i="28"/>
  <c r="H29" i="30"/>
  <c r="B29" i="30"/>
  <c r="S30" i="5"/>
  <c r="AF30" i="5"/>
  <c r="S30" i="6"/>
  <c r="AF30" i="6"/>
  <c r="S30" i="7"/>
  <c r="AF30" i="7"/>
  <c r="S31" i="5"/>
  <c r="AF31" i="5"/>
  <c r="Z30" i="5"/>
  <c r="Z30" i="6"/>
  <c r="S31" i="6"/>
  <c r="AF31" i="6"/>
  <c r="S31" i="7"/>
  <c r="AF31" i="7"/>
  <c r="Z31" i="5"/>
  <c r="S32" i="5"/>
  <c r="AF32" i="5"/>
  <c r="Z30" i="7"/>
  <c r="S32" i="6"/>
  <c r="AF32" i="6"/>
  <c r="S32" i="7"/>
  <c r="AF32" i="7"/>
  <c r="Z32" i="5"/>
  <c r="Z31" i="7"/>
  <c r="Z31" i="6"/>
  <c r="Z32" i="7"/>
  <c r="Z32" i="6"/>
  <c r="G50" i="25"/>
  <c r="H50" i="25"/>
  <c r="G98" i="25"/>
  <c r="H98" i="25"/>
  <c r="H5" i="25"/>
  <c r="G63" i="25"/>
  <c r="H63" i="25"/>
  <c r="G71" i="25"/>
  <c r="H71" i="25"/>
  <c r="G30" i="25"/>
  <c r="H30" i="25"/>
  <c r="G91" i="25"/>
  <c r="H91" i="25"/>
  <c r="G70" i="25"/>
  <c r="H70" i="25"/>
  <c r="G59" i="25"/>
  <c r="H59" i="25"/>
  <c r="G46" i="25"/>
  <c r="H46" i="25"/>
  <c r="G27" i="25"/>
  <c r="H27" i="25"/>
  <c r="G102" i="25"/>
  <c r="G87" i="25"/>
  <c r="H87" i="25"/>
  <c r="G67" i="25"/>
  <c r="H67" i="25"/>
  <c r="G54" i="25"/>
  <c r="H54" i="25"/>
  <c r="G12" i="25"/>
  <c r="H12" i="25"/>
  <c r="G99" i="25"/>
  <c r="H99" i="25"/>
  <c r="G86" i="25"/>
  <c r="H86" i="25"/>
  <c r="G66" i="25"/>
  <c r="H66" i="25"/>
  <c r="G51" i="25"/>
  <c r="H51" i="25"/>
  <c r="G19" i="25"/>
  <c r="H19" i="25"/>
  <c r="G101" i="25"/>
  <c r="G93" i="25"/>
  <c r="H93" i="25"/>
  <c r="G88" i="25"/>
  <c r="H88" i="25"/>
  <c r="G85" i="25"/>
  <c r="G77" i="25"/>
  <c r="H77" i="25"/>
  <c r="G72" i="25"/>
  <c r="H72" i="25"/>
  <c r="G61" i="25"/>
  <c r="H61" i="25"/>
  <c r="G56" i="25"/>
  <c r="H56" i="25"/>
  <c r="G53" i="25"/>
  <c r="H53" i="25"/>
  <c r="G48" i="25"/>
  <c r="H48" i="25"/>
  <c r="G29" i="25"/>
  <c r="H29" i="25"/>
  <c r="H101" i="25"/>
  <c r="G39" i="25"/>
  <c r="H39" i="25"/>
  <c r="G31" i="25"/>
  <c r="H31" i="25"/>
  <c r="G26" i="25"/>
  <c r="H26" i="25"/>
  <c r="I151" i="25"/>
  <c r="A151" i="25"/>
  <c r="G105" i="25"/>
  <c r="H102" i="25"/>
  <c r="G97" i="25"/>
  <c r="G92" i="25"/>
  <c r="H92" i="25"/>
  <c r="G89" i="25"/>
  <c r="H89" i="25"/>
  <c r="G76" i="25"/>
  <c r="H76" i="25"/>
  <c r="G73" i="25"/>
  <c r="H73" i="25"/>
  <c r="G65" i="25"/>
  <c r="H65" i="25"/>
  <c r="G60" i="25"/>
  <c r="H60" i="25"/>
  <c r="G57" i="25"/>
  <c r="H57" i="25"/>
  <c r="G49" i="25"/>
  <c r="H49" i="25"/>
  <c r="G44" i="25"/>
  <c r="H44" i="25"/>
  <c r="G36" i="25"/>
  <c r="H36" i="25"/>
  <c r="G33" i="25"/>
  <c r="H33" i="25"/>
  <c r="G15" i="25"/>
  <c r="H15" i="25"/>
  <c r="H6" i="25"/>
  <c r="H105" i="25"/>
  <c r="H97" i="25"/>
  <c r="H85" i="25"/>
  <c r="G8" i="25"/>
  <c r="H7" i="25"/>
  <c r="G16" i="25"/>
  <c r="H16" i="25"/>
  <c r="G18" i="25"/>
  <c r="H18" i="25"/>
  <c r="G20" i="25"/>
  <c r="H20" i="25"/>
  <c r="G21" i="25"/>
  <c r="H21" i="25"/>
  <c r="G23" i="25"/>
  <c r="H23" i="25"/>
  <c r="G24" i="25"/>
  <c r="H24" i="25"/>
  <c r="G25" i="25"/>
  <c r="H25" i="25"/>
  <c r="G28" i="25"/>
  <c r="H28" i="25"/>
  <c r="G32" i="25"/>
  <c r="H32" i="25"/>
  <c r="G35" i="25"/>
  <c r="H35" i="25"/>
  <c r="G37" i="25"/>
  <c r="H37" i="25"/>
  <c r="G38" i="25"/>
  <c r="H38" i="25"/>
  <c r="G40" i="25"/>
  <c r="H40" i="25"/>
  <c r="G41" i="25"/>
  <c r="H41" i="25"/>
  <c r="G42" i="25"/>
  <c r="H42" i="25"/>
  <c r="G43" i="25"/>
  <c r="H43" i="25"/>
  <c r="G45" i="25"/>
  <c r="H45" i="25"/>
  <c r="G47" i="25"/>
  <c r="H47" i="25"/>
  <c r="G52" i="25"/>
  <c r="H52" i="25"/>
  <c r="G55" i="25"/>
  <c r="H55" i="25"/>
  <c r="G58" i="25"/>
  <c r="H58" i="25"/>
  <c r="G62" i="25"/>
  <c r="H62" i="25"/>
  <c r="G64" i="25"/>
  <c r="H64" i="25"/>
  <c r="G68" i="25"/>
  <c r="H68" i="25"/>
  <c r="G69" i="25"/>
  <c r="H69" i="25"/>
  <c r="G74" i="25"/>
  <c r="H74" i="25"/>
  <c r="G75" i="25"/>
  <c r="H75" i="25"/>
  <c r="G78" i="25"/>
  <c r="H78" i="25"/>
  <c r="G79" i="25"/>
  <c r="H79" i="25"/>
  <c r="G80" i="25"/>
  <c r="H80" i="25"/>
  <c r="G81" i="25"/>
  <c r="H81" i="25"/>
  <c r="G82" i="25"/>
  <c r="H82" i="25"/>
  <c r="G83" i="25"/>
  <c r="H83" i="25"/>
  <c r="G84" i="25"/>
  <c r="H84" i="25"/>
  <c r="G90" i="25"/>
  <c r="H90" i="25"/>
  <c r="G94" i="25"/>
  <c r="H94" i="25"/>
  <c r="G95" i="25"/>
  <c r="H95" i="25"/>
  <c r="G96" i="25"/>
  <c r="H96" i="25"/>
  <c r="G100" i="25"/>
  <c r="H100" i="25"/>
  <c r="G103" i="25"/>
  <c r="H103" i="25"/>
  <c r="G104" i="25"/>
  <c r="H104" i="25"/>
  <c r="G106" i="25"/>
  <c r="H106" i="25"/>
  <c r="I7" i="25"/>
  <c r="A7" i="25"/>
  <c r="I95" i="25"/>
  <c r="A95" i="25"/>
  <c r="I48" i="25"/>
  <c r="A48" i="25"/>
  <c r="I67" i="25"/>
  <c r="A67" i="25"/>
  <c r="I73" i="25"/>
  <c r="A73" i="25"/>
  <c r="I87" i="25"/>
  <c r="A87" i="25"/>
  <c r="I89" i="25"/>
  <c r="A89" i="25"/>
  <c r="I105" i="25"/>
  <c r="A105" i="25"/>
  <c r="I53" i="25"/>
  <c r="A53" i="25"/>
  <c r="I93" i="25"/>
  <c r="A93" i="25"/>
  <c r="I49" i="25"/>
  <c r="A49" i="25"/>
  <c r="I61" i="25"/>
  <c r="A61" i="25"/>
  <c r="I91" i="25"/>
  <c r="A91" i="25"/>
  <c r="I77" i="25"/>
  <c r="A77" i="25"/>
  <c r="I37" i="25"/>
  <c r="A37" i="25"/>
  <c r="I43" i="25"/>
  <c r="A43" i="25"/>
  <c r="I45" i="25"/>
  <c r="A45" i="25"/>
  <c r="I55" i="25"/>
  <c r="A55" i="25"/>
  <c r="I69" i="25"/>
  <c r="A69" i="25"/>
  <c r="I75" i="25"/>
  <c r="A75" i="25"/>
  <c r="I79" i="25"/>
  <c r="A79" i="25"/>
  <c r="I83" i="25"/>
  <c r="A83" i="25"/>
  <c r="S10" i="5"/>
  <c r="AF10" i="5"/>
  <c r="S7" i="5"/>
  <c r="AF7" i="5"/>
  <c r="S26" i="5"/>
  <c r="AF26" i="5"/>
  <c r="S8" i="5"/>
  <c r="AF8" i="5"/>
  <c r="S24" i="5"/>
  <c r="AF24" i="5"/>
  <c r="S17" i="5"/>
  <c r="AF17" i="5"/>
  <c r="S25" i="5"/>
  <c r="AF25" i="5"/>
  <c r="S19" i="5"/>
  <c r="AF19" i="5"/>
  <c r="S23" i="5"/>
  <c r="AF23" i="5"/>
  <c r="S5" i="5"/>
  <c r="AF5" i="5"/>
  <c r="S18" i="5"/>
  <c r="AF18" i="5"/>
  <c r="S21" i="5"/>
  <c r="AF21" i="5"/>
  <c r="S12" i="5"/>
  <c r="AF12" i="5"/>
  <c r="S22" i="5"/>
  <c r="AF22" i="5"/>
  <c r="S27" i="5"/>
  <c r="AF27" i="5"/>
  <c r="S13" i="5"/>
  <c r="AF13" i="5"/>
  <c r="S9" i="5"/>
  <c r="AF9" i="5"/>
  <c r="S16" i="5"/>
  <c r="AF16" i="5"/>
  <c r="S15" i="5"/>
  <c r="AF15" i="5"/>
  <c r="S14" i="5"/>
  <c r="AF14" i="5"/>
  <c r="S6" i="5"/>
  <c r="AF6" i="5"/>
  <c r="S29" i="5"/>
  <c r="AF29" i="5"/>
  <c r="S20" i="5"/>
  <c r="AF20" i="5"/>
  <c r="S11" i="5"/>
  <c r="AF11" i="5"/>
  <c r="S28" i="5"/>
  <c r="AF28" i="5"/>
  <c r="Z5" i="5"/>
  <c r="AA5" i="5"/>
  <c r="S7" i="7"/>
  <c r="AF7" i="7"/>
  <c r="S6" i="7"/>
  <c r="AF6" i="7"/>
  <c r="S6" i="6"/>
  <c r="AF6" i="6"/>
  <c r="S7" i="6"/>
  <c r="AF7" i="6"/>
  <c r="S8" i="7"/>
  <c r="AF8" i="7"/>
  <c r="S8" i="6"/>
  <c r="AF8" i="6"/>
  <c r="S9" i="6"/>
  <c r="AF9" i="6"/>
  <c r="S9" i="7"/>
  <c r="AF9" i="7"/>
  <c r="S10" i="7"/>
  <c r="AF10" i="7"/>
  <c r="S10" i="6"/>
  <c r="AF10" i="6"/>
  <c r="S11" i="6"/>
  <c r="AF11" i="6"/>
  <c r="S11" i="7"/>
  <c r="AF11" i="7"/>
  <c r="S12" i="6"/>
  <c r="AF12" i="6"/>
  <c r="S12" i="7"/>
  <c r="AF12" i="7"/>
  <c r="S13" i="6"/>
  <c r="AF13" i="6"/>
  <c r="S13" i="7"/>
  <c r="AF13" i="7"/>
  <c r="S14" i="6"/>
  <c r="AF14" i="6"/>
  <c r="S14" i="7"/>
  <c r="AF14" i="7"/>
  <c r="S15" i="6"/>
  <c r="AF15" i="6"/>
  <c r="S15" i="7"/>
  <c r="AF15" i="7"/>
  <c r="S16" i="6"/>
  <c r="AF16" i="6"/>
  <c r="S16" i="7"/>
  <c r="AF16" i="7"/>
  <c r="S17" i="6"/>
  <c r="AF17" i="6"/>
  <c r="S17" i="7"/>
  <c r="AF17" i="7"/>
  <c r="S18" i="7"/>
  <c r="AF18" i="7"/>
  <c r="S18" i="6"/>
  <c r="AF18" i="6"/>
  <c r="S19" i="7"/>
  <c r="AF19" i="7"/>
  <c r="S19" i="6"/>
  <c r="AF19" i="6"/>
  <c r="S20" i="7"/>
  <c r="AF20" i="7"/>
  <c r="S20" i="6"/>
  <c r="AF20" i="6"/>
  <c r="S21" i="6"/>
  <c r="AF21" i="6"/>
  <c r="S21" i="7"/>
  <c r="AF21" i="7"/>
  <c r="S22" i="6"/>
  <c r="AF22" i="6"/>
  <c r="S22" i="7"/>
  <c r="AF22" i="7"/>
  <c r="S23" i="6"/>
  <c r="AF23" i="6"/>
  <c r="S23" i="7"/>
  <c r="AF23" i="7"/>
  <c r="S24" i="6"/>
  <c r="AF24" i="6"/>
  <c r="S24" i="7"/>
  <c r="AF24" i="7"/>
  <c r="Z7" i="5"/>
  <c r="Z6" i="5"/>
  <c r="Z8" i="5"/>
  <c r="Z9" i="5"/>
  <c r="Z10" i="5"/>
  <c r="Z12" i="5"/>
  <c r="Z11" i="5"/>
  <c r="Z13" i="5"/>
  <c r="S5" i="7"/>
  <c r="AF5" i="7"/>
  <c r="S5" i="6"/>
  <c r="T5" i="6"/>
  <c r="U5" i="6"/>
  <c r="S26" i="6"/>
  <c r="AF26" i="6"/>
  <c r="S25" i="6"/>
  <c r="AF25" i="6"/>
  <c r="S28" i="6"/>
  <c r="AF28" i="6"/>
  <c r="S26" i="7"/>
  <c r="AF26" i="7"/>
  <c r="S25" i="7"/>
  <c r="AF25" i="7"/>
  <c r="S29" i="6"/>
  <c r="AF29" i="6"/>
  <c r="S27" i="7"/>
  <c r="AF27" i="7"/>
  <c r="S28" i="7"/>
  <c r="AF28" i="7"/>
  <c r="Z14" i="5"/>
  <c r="S29" i="7"/>
  <c r="AF29" i="7"/>
  <c r="S27" i="6"/>
  <c r="AF27" i="6"/>
  <c r="Z15" i="5"/>
  <c r="Z5" i="7"/>
  <c r="AA5" i="7"/>
  <c r="Z7" i="7"/>
  <c r="Z5" i="6"/>
  <c r="AA5" i="6"/>
  <c r="Z6" i="6"/>
  <c r="Z16" i="5"/>
  <c r="Z7" i="6"/>
  <c r="Z6" i="7"/>
  <c r="Z9" i="7"/>
  <c r="Z17" i="5"/>
  <c r="Z11" i="7"/>
  <c r="Z8" i="7"/>
  <c r="Z18" i="5"/>
  <c r="Z8" i="6"/>
  <c r="Z10" i="7"/>
  <c r="Z19" i="5"/>
  <c r="Z9" i="6"/>
  <c r="Z12" i="7"/>
  <c r="Z20" i="5"/>
  <c r="Z13" i="6"/>
  <c r="Z10" i="6"/>
  <c r="Z14" i="6"/>
  <c r="Z12" i="6"/>
  <c r="Z21" i="5"/>
  <c r="Z13" i="7"/>
  <c r="Z11" i="6"/>
  <c r="Z15" i="6"/>
  <c r="Z14" i="7"/>
  <c r="Z22" i="5"/>
  <c r="Z23" i="5"/>
  <c r="Z25" i="5"/>
  <c r="Z15" i="7"/>
  <c r="Z16" i="6"/>
  <c r="Z16" i="7"/>
  <c r="Z24" i="5"/>
  <c r="Z17" i="6"/>
  <c r="Z26" i="5"/>
  <c r="Z17" i="7"/>
  <c r="Z27" i="5"/>
  <c r="Z28" i="5"/>
  <c r="Z18" i="6"/>
  <c r="Z18" i="7"/>
  <c r="Z19" i="6"/>
  <c r="Z19" i="7"/>
  <c r="Z29" i="5"/>
  <c r="Z20" i="6"/>
  <c r="Z20" i="7"/>
  <c r="Z21" i="6"/>
  <c r="Z21" i="7"/>
  <c r="Z22" i="6"/>
  <c r="Z22" i="7"/>
  <c r="Z23" i="6"/>
  <c r="Z23" i="7"/>
  <c r="Z24" i="6"/>
  <c r="Z24" i="7"/>
  <c r="Z26" i="6"/>
  <c r="Z25" i="6"/>
  <c r="Z25" i="7"/>
  <c r="Z27" i="6"/>
  <c r="Z26" i="7"/>
  <c r="Z27" i="7"/>
  <c r="Z28" i="6"/>
  <c r="Z28" i="7"/>
  <c r="Z29" i="6"/>
  <c r="Z29" i="7"/>
  <c r="J2" i="13"/>
  <c r="M1" i="31"/>
  <c r="G13" i="25"/>
  <c r="H13" i="25"/>
  <c r="G14" i="25"/>
  <c r="H14" i="25"/>
  <c r="G17" i="25"/>
  <c r="H17" i="25"/>
  <c r="G22" i="25"/>
  <c r="H22" i="25"/>
  <c r="I17" i="25"/>
  <c r="A17" i="25"/>
  <c r="I25" i="25"/>
  <c r="A25" i="25"/>
  <c r="I23" i="25"/>
  <c r="A23" i="25"/>
  <c r="A1" i="31"/>
  <c r="C2" i="13"/>
  <c r="X153" i="25"/>
  <c r="W5" i="25"/>
  <c r="C2" i="25"/>
  <c r="G10" i="25"/>
  <c r="H10" i="25"/>
  <c r="H8" i="25"/>
  <c r="I11" i="25"/>
  <c r="A11" i="25"/>
  <c r="G6" i="25"/>
  <c r="K6" i="25"/>
  <c r="P153" i="25"/>
  <c r="T153" i="25"/>
  <c r="W6" i="25"/>
  <c r="B69" i="29"/>
  <c r="B125" i="29"/>
  <c r="B153" i="29"/>
  <c r="B180" i="29"/>
  <c r="B97" i="29"/>
  <c r="B55" i="29"/>
  <c r="B28" i="29"/>
  <c r="B167" i="29"/>
  <c r="B83" i="29"/>
  <c r="D35" i="29"/>
  <c r="D132" i="29"/>
  <c r="D104" i="29"/>
  <c r="D146" i="29"/>
  <c r="D90" i="29"/>
  <c r="D21" i="29"/>
  <c r="D62" i="29"/>
  <c r="D118" i="29"/>
  <c r="D48" i="29"/>
  <c r="B118" i="29"/>
  <c r="B146" i="29"/>
  <c r="B173" i="29"/>
  <c r="B90" i="29"/>
  <c r="B76" i="29"/>
  <c r="B21" i="29"/>
  <c r="B160" i="29"/>
  <c r="B62" i="29"/>
  <c r="B48" i="29"/>
  <c r="C3" i="27"/>
  <c r="N26" i="30"/>
  <c r="Y19" i="15"/>
  <c r="Y34" i="15"/>
  <c r="Y8" i="16"/>
  <c r="Y26" i="16"/>
  <c r="Y33" i="16"/>
  <c r="Y38" i="16"/>
  <c r="Y17" i="17"/>
  <c r="Y25" i="17"/>
  <c r="Y35" i="17"/>
  <c r="Y16" i="17"/>
  <c r="E16" i="13"/>
  <c r="E41" i="13"/>
  <c r="G7" i="25"/>
  <c r="I6" i="25"/>
  <c r="A6" i="25"/>
  <c r="K7" i="25"/>
  <c r="L6" i="25"/>
  <c r="B97" i="28"/>
  <c r="B125" i="28"/>
  <c r="B181" i="28"/>
  <c r="B202" i="28"/>
  <c r="B188" i="28"/>
  <c r="D174" i="28"/>
  <c r="D160" i="28"/>
  <c r="D146" i="28"/>
  <c r="D139" i="28"/>
  <c r="G11" i="25"/>
  <c r="G151" i="25"/>
  <c r="G9" i="25"/>
  <c r="H11" i="25"/>
  <c r="I8" i="25"/>
  <c r="A8" i="25"/>
  <c r="S5" i="25"/>
  <c r="S6" i="25"/>
  <c r="O5" i="25"/>
  <c r="O6" i="25"/>
  <c r="P6" i="25"/>
  <c r="T6" i="25"/>
  <c r="S7" i="25"/>
  <c r="B4" i="4"/>
  <c r="L7" i="25"/>
  <c r="K8" i="25"/>
  <c r="X6" i="25"/>
  <c r="W7" i="25"/>
  <c r="I9" i="25"/>
  <c r="A9" i="25"/>
  <c r="I10" i="25"/>
  <c r="A10" i="25"/>
  <c r="O7" i="25"/>
  <c r="X7" i="25"/>
  <c r="W8" i="25"/>
  <c r="B5" i="4"/>
  <c r="Q4" i="4"/>
  <c r="C7" i="9"/>
  <c r="C4" i="4"/>
  <c r="D6" i="6"/>
  <c r="E6" i="5"/>
  <c r="AB6" i="5"/>
  <c r="D6" i="5"/>
  <c r="E6" i="6"/>
  <c r="AB6" i="6"/>
  <c r="P7" i="25"/>
  <c r="O8" i="25"/>
  <c r="S8" i="25"/>
  <c r="T7" i="25"/>
  <c r="L4" i="4"/>
  <c r="K4" i="4"/>
  <c r="K9" i="25"/>
  <c r="L8" i="25"/>
  <c r="F4" i="4"/>
  <c r="G6" i="5"/>
  <c r="E4" i="4"/>
  <c r="H4" i="4"/>
  <c r="I4" i="4"/>
  <c r="L5" i="25"/>
  <c r="B3" i="4"/>
  <c r="P5" i="25"/>
  <c r="F3" i="4"/>
  <c r="G5" i="5"/>
  <c r="X5" i="25"/>
  <c r="T5" i="25"/>
  <c r="C7" i="10"/>
  <c r="H6" i="5"/>
  <c r="AC6" i="5"/>
  <c r="C7" i="11"/>
  <c r="J6" i="5"/>
  <c r="K6" i="5"/>
  <c r="AD6" i="5"/>
  <c r="L9" i="25"/>
  <c r="K10" i="25"/>
  <c r="T8" i="25"/>
  <c r="S9" i="25"/>
  <c r="F5" i="4"/>
  <c r="G7" i="5"/>
  <c r="E5" i="4"/>
  <c r="Q5" i="4"/>
  <c r="E7" i="5"/>
  <c r="AB7" i="5"/>
  <c r="D7" i="5"/>
  <c r="C5" i="4"/>
  <c r="D7" i="6"/>
  <c r="C8" i="9"/>
  <c r="E7" i="6"/>
  <c r="AB7" i="6"/>
  <c r="X8" i="25"/>
  <c r="W9" i="25"/>
  <c r="B6" i="4"/>
  <c r="N6" i="5"/>
  <c r="AE6" i="5"/>
  <c r="C7" i="12"/>
  <c r="M6" i="5"/>
  <c r="I5" i="4"/>
  <c r="H5" i="4"/>
  <c r="P8" i="25"/>
  <c r="O9" i="25"/>
  <c r="I7" i="9"/>
  <c r="T7" i="9"/>
  <c r="V7" i="9"/>
  <c r="U7" i="9"/>
  <c r="P7" i="9"/>
  <c r="A7" i="9"/>
  <c r="L5" i="4"/>
  <c r="K5" i="4"/>
  <c r="C6" i="9"/>
  <c r="E5" i="6"/>
  <c r="Q3" i="4"/>
  <c r="E5" i="7"/>
  <c r="AB5" i="7"/>
  <c r="C3" i="4"/>
  <c r="E5" i="5"/>
  <c r="E3" i="4"/>
  <c r="Y5" i="25"/>
  <c r="L3" i="4"/>
  <c r="K3" i="4"/>
  <c r="I3" i="4"/>
  <c r="D5" i="5"/>
  <c r="H3" i="4"/>
  <c r="M7" i="5"/>
  <c r="N7" i="5"/>
  <c r="AE7" i="5"/>
  <c r="C8" i="12"/>
  <c r="O10" i="25"/>
  <c r="P9" i="25"/>
  <c r="J7" i="5"/>
  <c r="C8" i="11"/>
  <c r="K7" i="5"/>
  <c r="AD7" i="5"/>
  <c r="E8" i="6"/>
  <c r="AB8" i="6"/>
  <c r="C9" i="9"/>
  <c r="D8" i="5"/>
  <c r="E8" i="5"/>
  <c r="AB8" i="5"/>
  <c r="C6" i="4"/>
  <c r="D8" i="6"/>
  <c r="Q6" i="4"/>
  <c r="X9" i="25"/>
  <c r="W10" i="25"/>
  <c r="V8" i="9"/>
  <c r="P8" i="9"/>
  <c r="A8" i="9"/>
  <c r="T8" i="9"/>
  <c r="I8" i="9"/>
  <c r="U8" i="9"/>
  <c r="I6" i="4"/>
  <c r="H6" i="4"/>
  <c r="B7" i="4"/>
  <c r="F6" i="4"/>
  <c r="G8" i="5"/>
  <c r="E6" i="4"/>
  <c r="U7" i="12"/>
  <c r="T7" i="12"/>
  <c r="V7" i="12"/>
  <c r="P7" i="12"/>
  <c r="A7" i="12"/>
  <c r="I7" i="12"/>
  <c r="L6" i="4"/>
  <c r="K6" i="4"/>
  <c r="H7" i="5"/>
  <c r="AC7" i="5"/>
  <c r="C8" i="10"/>
  <c r="S10" i="25"/>
  <c r="T9" i="25"/>
  <c r="K11" i="25"/>
  <c r="L10" i="25"/>
  <c r="I7" i="11"/>
  <c r="T7" i="11"/>
  <c r="V7" i="11"/>
  <c r="U7" i="11"/>
  <c r="P7" i="11"/>
  <c r="A7" i="11"/>
  <c r="U7" i="10"/>
  <c r="P7" i="10"/>
  <c r="A7" i="10"/>
  <c r="V7" i="10"/>
  <c r="I7" i="10"/>
  <c r="T7" i="10"/>
  <c r="B6" i="13"/>
  <c r="AB5" i="5"/>
  <c r="AB5" i="6"/>
  <c r="G6" i="9"/>
  <c r="N6" i="9"/>
  <c r="E6" i="9"/>
  <c r="J6" i="9"/>
  <c r="F6" i="9"/>
  <c r="L6" i="9"/>
  <c r="M6" i="9"/>
  <c r="V6" i="9"/>
  <c r="K6" i="9"/>
  <c r="O6" i="9"/>
  <c r="C6" i="10"/>
  <c r="H5" i="5"/>
  <c r="E8" i="10"/>
  <c r="J8" i="10"/>
  <c r="J5" i="5"/>
  <c r="C6" i="11"/>
  <c r="K5" i="5"/>
  <c r="C6" i="12"/>
  <c r="N5" i="5"/>
  <c r="M5" i="5"/>
  <c r="Q7" i="12"/>
  <c r="C9" i="11"/>
  <c r="K8" i="5"/>
  <c r="AD8" i="5"/>
  <c r="J8" i="5"/>
  <c r="L7" i="4"/>
  <c r="K7" i="4"/>
  <c r="V8" i="11"/>
  <c r="I8" i="11"/>
  <c r="P8" i="11"/>
  <c r="A8" i="11"/>
  <c r="T8" i="11"/>
  <c r="U8" i="11"/>
  <c r="E7" i="4"/>
  <c r="F7" i="4"/>
  <c r="G9" i="5"/>
  <c r="L11" i="25"/>
  <c r="K12" i="25"/>
  <c r="S11" i="25"/>
  <c r="T10" i="25"/>
  <c r="B8" i="4"/>
  <c r="H7" i="4"/>
  <c r="I7" i="4"/>
  <c r="V8" i="10"/>
  <c r="P8" i="10"/>
  <c r="Q8" i="10"/>
  <c r="U8" i="10"/>
  <c r="I8" i="10"/>
  <c r="T8" i="10"/>
  <c r="M8" i="5"/>
  <c r="N8" i="5"/>
  <c r="AE8" i="5"/>
  <c r="C9" i="12"/>
  <c r="H8" i="5"/>
  <c r="AC8" i="5"/>
  <c r="C9" i="10"/>
  <c r="E9" i="6"/>
  <c r="AB9" i="6"/>
  <c r="E9" i="5"/>
  <c r="AB9" i="5"/>
  <c r="C10" i="9"/>
  <c r="D9" i="5"/>
  <c r="C7" i="4"/>
  <c r="D9" i="6"/>
  <c r="Q7" i="4"/>
  <c r="W11" i="25"/>
  <c r="X10" i="25"/>
  <c r="F9" i="9"/>
  <c r="L9" i="9"/>
  <c r="I9" i="9"/>
  <c r="U9" i="9"/>
  <c r="V9" i="9"/>
  <c r="P9" i="9"/>
  <c r="T9" i="9"/>
  <c r="O11" i="25"/>
  <c r="P10" i="25"/>
  <c r="V8" i="12"/>
  <c r="I8" i="12"/>
  <c r="U8" i="12"/>
  <c r="T8" i="12"/>
  <c r="P8" i="12"/>
  <c r="Q8" i="12"/>
  <c r="I6" i="9"/>
  <c r="AC5" i="5"/>
  <c r="B8" i="13"/>
  <c r="E6" i="10"/>
  <c r="J6" i="10"/>
  <c r="K6" i="10"/>
  <c r="V6" i="10"/>
  <c r="K6" i="12"/>
  <c r="V6" i="12"/>
  <c r="E6" i="12"/>
  <c r="E43" i="12"/>
  <c r="K43" i="12"/>
  <c r="E6" i="11"/>
  <c r="J6" i="11"/>
  <c r="V6" i="11"/>
  <c r="K6" i="11"/>
  <c r="AE5" i="5"/>
  <c r="B12" i="13"/>
  <c r="B10" i="13"/>
  <c r="AD5" i="5"/>
  <c r="P11" i="25"/>
  <c r="O12" i="25"/>
  <c r="W12" i="25"/>
  <c r="X11" i="25"/>
  <c r="D9" i="7"/>
  <c r="F10" i="9"/>
  <c r="L10" i="9"/>
  <c r="V10" i="9"/>
  <c r="P10" i="9"/>
  <c r="U10" i="9"/>
  <c r="I10" i="9"/>
  <c r="T10" i="9"/>
  <c r="V9" i="10"/>
  <c r="P9" i="10"/>
  <c r="Q9" i="10"/>
  <c r="T9" i="10"/>
  <c r="I9" i="10"/>
  <c r="U9" i="10"/>
  <c r="P9" i="12"/>
  <c r="A9" i="12"/>
  <c r="U9" i="12"/>
  <c r="V9" i="12"/>
  <c r="T9" i="12"/>
  <c r="I9" i="12"/>
  <c r="K9" i="5"/>
  <c r="AD9" i="5"/>
  <c r="J9" i="5"/>
  <c r="C10" i="11"/>
  <c r="E10" i="5"/>
  <c r="AB10" i="5"/>
  <c r="C11" i="9"/>
  <c r="C8" i="4"/>
  <c r="D10" i="6"/>
  <c r="Q8" i="4"/>
  <c r="E10" i="6"/>
  <c r="AB10" i="6"/>
  <c r="D10" i="5"/>
  <c r="T11" i="25"/>
  <c r="S12" i="25"/>
  <c r="B9" i="4"/>
  <c r="H9" i="5"/>
  <c r="AC9" i="5"/>
  <c r="C10" i="10"/>
  <c r="F8" i="4"/>
  <c r="G10" i="5"/>
  <c r="E8" i="4"/>
  <c r="L8" i="4"/>
  <c r="K8" i="4"/>
  <c r="I8" i="4"/>
  <c r="H8" i="4"/>
  <c r="K13" i="25"/>
  <c r="L12" i="25"/>
  <c r="M9" i="5"/>
  <c r="C10" i="12"/>
  <c r="N9" i="5"/>
  <c r="AE9" i="5"/>
  <c r="V9" i="11"/>
  <c r="P9" i="11"/>
  <c r="A9" i="11"/>
  <c r="I9" i="11"/>
  <c r="U9" i="11"/>
  <c r="T9" i="11"/>
  <c r="P10" i="12"/>
  <c r="Q10" i="12"/>
  <c r="U10" i="12"/>
  <c r="V10" i="12"/>
  <c r="I10" i="12"/>
  <c r="T10" i="12"/>
  <c r="B10" i="4"/>
  <c r="K10" i="5"/>
  <c r="AD10" i="5"/>
  <c r="J10" i="5"/>
  <c r="C11" i="11"/>
  <c r="C11" i="12"/>
  <c r="M10" i="5"/>
  <c r="N10" i="5"/>
  <c r="AE10" i="5"/>
  <c r="C11" i="10"/>
  <c r="H10" i="5"/>
  <c r="AC10" i="5"/>
  <c r="D11" i="5"/>
  <c r="E11" i="6"/>
  <c r="AB11" i="6"/>
  <c r="E11" i="5"/>
  <c r="AB11" i="5"/>
  <c r="Q9" i="4"/>
  <c r="C12" i="9"/>
  <c r="C9" i="4"/>
  <c r="D11" i="6"/>
  <c r="H9" i="4"/>
  <c r="L9" i="4"/>
  <c r="K9" i="4"/>
  <c r="P12" i="25"/>
  <c r="O13" i="25"/>
  <c r="K14" i="25"/>
  <c r="L13" i="25"/>
  <c r="V10" i="10"/>
  <c r="U10" i="10"/>
  <c r="P10" i="10"/>
  <c r="I10" i="10"/>
  <c r="T10" i="10"/>
  <c r="S13" i="25"/>
  <c r="T12" i="25"/>
  <c r="U11" i="9"/>
  <c r="P11" i="9"/>
  <c r="A11" i="9"/>
  <c r="V11" i="9"/>
  <c r="I11" i="9"/>
  <c r="T11" i="9"/>
  <c r="V10" i="11"/>
  <c r="T10" i="11"/>
  <c r="I10" i="11"/>
  <c r="U10" i="11"/>
  <c r="P10" i="11"/>
  <c r="X12" i="25"/>
  <c r="W13" i="25"/>
  <c r="F9" i="4"/>
  <c r="G11" i="5"/>
  <c r="E9" i="4"/>
  <c r="K10" i="4"/>
  <c r="L10" i="4"/>
  <c r="H10" i="4"/>
  <c r="B11" i="4"/>
  <c r="O14" i="25"/>
  <c r="P13" i="25"/>
  <c r="M11" i="5"/>
  <c r="C12" i="12"/>
  <c r="N11" i="5"/>
  <c r="AE11" i="5"/>
  <c r="D11" i="7"/>
  <c r="V11" i="12"/>
  <c r="T11" i="12"/>
  <c r="U11" i="12"/>
  <c r="P11" i="12"/>
  <c r="I11" i="12"/>
  <c r="C10" i="4"/>
  <c r="D12" i="5"/>
  <c r="Q10" i="4"/>
  <c r="C13" i="9"/>
  <c r="E12" i="5"/>
  <c r="AB12" i="5"/>
  <c r="E12" i="6"/>
  <c r="AB12" i="6"/>
  <c r="C12" i="10"/>
  <c r="H11" i="5"/>
  <c r="AC11" i="5"/>
  <c r="X13" i="25"/>
  <c r="W14" i="25"/>
  <c r="T13" i="25"/>
  <c r="S14" i="25"/>
  <c r="L14" i="25"/>
  <c r="K15" i="25"/>
  <c r="E10" i="4"/>
  <c r="F10" i="4"/>
  <c r="G12" i="5"/>
  <c r="J11" i="5"/>
  <c r="K11" i="5"/>
  <c r="AD11" i="5"/>
  <c r="C12" i="11"/>
  <c r="T12" i="9"/>
  <c r="U12" i="9"/>
  <c r="P12" i="9"/>
  <c r="A12" i="9"/>
  <c r="V12" i="9"/>
  <c r="I12" i="9"/>
  <c r="U11" i="10"/>
  <c r="I11" i="10"/>
  <c r="T11" i="10"/>
  <c r="V11" i="10"/>
  <c r="P11" i="10"/>
  <c r="A11" i="10"/>
  <c r="T11" i="11"/>
  <c r="P11" i="11"/>
  <c r="I11" i="11"/>
  <c r="U11" i="11"/>
  <c r="V11" i="11"/>
  <c r="V12" i="11"/>
  <c r="I12" i="11"/>
  <c r="U12" i="11"/>
  <c r="P12" i="11"/>
  <c r="T12" i="11"/>
  <c r="H12" i="5"/>
  <c r="AC12" i="5"/>
  <c r="C13" i="10"/>
  <c r="B12" i="4"/>
  <c r="S15" i="25"/>
  <c r="T14" i="25"/>
  <c r="X14" i="25"/>
  <c r="W15" i="25"/>
  <c r="I13" i="9"/>
  <c r="U13" i="9"/>
  <c r="T13" i="9"/>
  <c r="P13" i="9"/>
  <c r="V13" i="9"/>
  <c r="O15" i="25"/>
  <c r="P14" i="25"/>
  <c r="C13" i="11"/>
  <c r="K12" i="5"/>
  <c r="AD12" i="5"/>
  <c r="J12" i="5"/>
  <c r="M12" i="5"/>
  <c r="C13" i="12"/>
  <c r="N12" i="5"/>
  <c r="AE12" i="5"/>
  <c r="L15" i="25"/>
  <c r="K16" i="25"/>
  <c r="H11" i="4"/>
  <c r="I11" i="4"/>
  <c r="K11" i="4"/>
  <c r="V12" i="10"/>
  <c r="I12" i="10"/>
  <c r="U12" i="10"/>
  <c r="P12" i="10"/>
  <c r="T12" i="10"/>
  <c r="D12" i="7"/>
  <c r="D12" i="6"/>
  <c r="V12" i="12"/>
  <c r="I12" i="12"/>
  <c r="U12" i="12"/>
  <c r="P12" i="12"/>
  <c r="Q12" i="12"/>
  <c r="T12" i="12"/>
  <c r="E11" i="4"/>
  <c r="E13" i="6"/>
  <c r="AB13" i="6"/>
  <c r="D13" i="5"/>
  <c r="E13" i="5"/>
  <c r="AB13" i="5"/>
  <c r="C11" i="4"/>
  <c r="C14" i="9"/>
  <c r="Q11" i="4"/>
  <c r="T14" i="9"/>
  <c r="U14" i="9"/>
  <c r="V14" i="9"/>
  <c r="I14" i="9"/>
  <c r="P14" i="9"/>
  <c r="C14" i="10"/>
  <c r="H13" i="5"/>
  <c r="AC13" i="5"/>
  <c r="N13" i="5"/>
  <c r="AE13" i="5"/>
  <c r="M13" i="5"/>
  <c r="C14" i="12"/>
  <c r="L16" i="25"/>
  <c r="K17" i="25"/>
  <c r="T13" i="12"/>
  <c r="U13" i="12"/>
  <c r="V13" i="12"/>
  <c r="I13" i="12"/>
  <c r="P13" i="12"/>
  <c r="Q13" i="12"/>
  <c r="P13" i="11"/>
  <c r="A13" i="11"/>
  <c r="I13" i="11"/>
  <c r="T13" i="11"/>
  <c r="U13" i="11"/>
  <c r="V13" i="11"/>
  <c r="P15" i="25"/>
  <c r="O16" i="25"/>
  <c r="W16" i="25"/>
  <c r="X15" i="25"/>
  <c r="I12" i="4"/>
  <c r="H12" i="4"/>
  <c r="D13" i="7"/>
  <c r="D13" i="6"/>
  <c r="K13" i="5"/>
  <c r="AD13" i="5"/>
  <c r="J13" i="5"/>
  <c r="C14" i="11"/>
  <c r="B13" i="4"/>
  <c r="E12" i="4"/>
  <c r="F12" i="4"/>
  <c r="G14" i="5"/>
  <c r="L12" i="4"/>
  <c r="K12" i="4"/>
  <c r="S16" i="25"/>
  <c r="T15" i="25"/>
  <c r="D14" i="5"/>
  <c r="E14" i="5"/>
  <c r="AB14" i="5"/>
  <c r="Q12" i="4"/>
  <c r="E14" i="6"/>
  <c r="AB14" i="6"/>
  <c r="C15" i="9"/>
  <c r="C12" i="4"/>
  <c r="D14" i="7"/>
  <c r="I13" i="10"/>
  <c r="V13" i="10"/>
  <c r="T13" i="10"/>
  <c r="U13" i="10"/>
  <c r="P13" i="10"/>
  <c r="A13" i="10"/>
  <c r="I13" i="4"/>
  <c r="H13" i="4"/>
  <c r="C15" i="12"/>
  <c r="N14" i="5"/>
  <c r="AE14" i="5"/>
  <c r="M14" i="5"/>
  <c r="C15" i="10"/>
  <c r="H14" i="5"/>
  <c r="AC14" i="5"/>
  <c r="C13" i="4"/>
  <c r="D15" i="7"/>
  <c r="Q13" i="4"/>
  <c r="E15" i="6"/>
  <c r="AB15" i="6"/>
  <c r="D15" i="5"/>
  <c r="C16" i="9"/>
  <c r="E15" i="5"/>
  <c r="AB15" i="5"/>
  <c r="C15" i="11"/>
  <c r="K14" i="5"/>
  <c r="AD14" i="5"/>
  <c r="J14" i="5"/>
  <c r="L13" i="4"/>
  <c r="K13" i="4"/>
  <c r="O17" i="25"/>
  <c r="P16" i="25"/>
  <c r="K18" i="25"/>
  <c r="L17" i="25"/>
  <c r="T14" i="12"/>
  <c r="U14" i="12"/>
  <c r="P14" i="12"/>
  <c r="Q14" i="12"/>
  <c r="V14" i="12"/>
  <c r="I14" i="12"/>
  <c r="V14" i="10"/>
  <c r="I14" i="10"/>
  <c r="P14" i="10"/>
  <c r="T14" i="10"/>
  <c r="U14" i="10"/>
  <c r="V15" i="9"/>
  <c r="P15" i="9"/>
  <c r="Q15" i="9"/>
  <c r="T15" i="9"/>
  <c r="I15" i="9"/>
  <c r="U15" i="9"/>
  <c r="T16" i="25"/>
  <c r="S17" i="25"/>
  <c r="I14" i="11"/>
  <c r="V14" i="11"/>
  <c r="T14" i="11"/>
  <c r="U14" i="11"/>
  <c r="P14" i="11"/>
  <c r="A14" i="11"/>
  <c r="W17" i="25"/>
  <c r="X16" i="25"/>
  <c r="E13" i="4"/>
  <c r="F13" i="4"/>
  <c r="G15" i="5"/>
  <c r="B14" i="4"/>
  <c r="K14" i="4"/>
  <c r="L14" i="4"/>
  <c r="T17" i="25"/>
  <c r="S18" i="25"/>
  <c r="L18" i="25"/>
  <c r="K19" i="25"/>
  <c r="O18" i="25"/>
  <c r="P17" i="25"/>
  <c r="I16" i="9"/>
  <c r="P16" i="9"/>
  <c r="Q16" i="9"/>
  <c r="U16" i="9"/>
  <c r="T16" i="9"/>
  <c r="V16" i="9"/>
  <c r="I15" i="10"/>
  <c r="V15" i="10"/>
  <c r="T15" i="10"/>
  <c r="P15" i="10"/>
  <c r="A15" i="10"/>
  <c r="U15" i="10"/>
  <c r="C16" i="11"/>
  <c r="J15" i="5"/>
  <c r="K15" i="5"/>
  <c r="AD15" i="5"/>
  <c r="C14" i="4"/>
  <c r="D16" i="6"/>
  <c r="D16" i="5"/>
  <c r="E16" i="5"/>
  <c r="AB16" i="5"/>
  <c r="C17" i="9"/>
  <c r="E16" i="6"/>
  <c r="AB16" i="6"/>
  <c r="Q14" i="4"/>
  <c r="H15" i="5"/>
  <c r="AC15" i="5"/>
  <c r="C16" i="10"/>
  <c r="X17" i="25"/>
  <c r="W18" i="25"/>
  <c r="I14" i="4"/>
  <c r="H14" i="4"/>
  <c r="B15" i="4"/>
  <c r="E14" i="4"/>
  <c r="F14" i="4"/>
  <c r="G16" i="5"/>
  <c r="C16" i="12"/>
  <c r="M15" i="5"/>
  <c r="N15" i="5"/>
  <c r="AE15" i="5"/>
  <c r="P15" i="11"/>
  <c r="Q15" i="11"/>
  <c r="V15" i="11"/>
  <c r="I15" i="11"/>
  <c r="U15" i="11"/>
  <c r="T15" i="11"/>
  <c r="V15" i="12"/>
  <c r="P15" i="12"/>
  <c r="Q15" i="12"/>
  <c r="U15" i="12"/>
  <c r="I15" i="12"/>
  <c r="T15" i="12"/>
  <c r="C17" i="10"/>
  <c r="H16" i="5"/>
  <c r="AC16" i="5"/>
  <c r="K15" i="4"/>
  <c r="L15" i="4"/>
  <c r="D16" i="7"/>
  <c r="I16" i="11"/>
  <c r="U16" i="11"/>
  <c r="T16" i="11"/>
  <c r="P16" i="11"/>
  <c r="Q16" i="11"/>
  <c r="V16" i="11"/>
  <c r="O19" i="25"/>
  <c r="P18" i="25"/>
  <c r="B16" i="4"/>
  <c r="I15" i="4"/>
  <c r="H15" i="4"/>
  <c r="C17" i="12"/>
  <c r="M16" i="5"/>
  <c r="N16" i="5"/>
  <c r="AE16" i="5"/>
  <c r="U16" i="12"/>
  <c r="V16" i="12"/>
  <c r="I16" i="12"/>
  <c r="P16" i="12"/>
  <c r="T16" i="12"/>
  <c r="C18" i="9"/>
  <c r="E17" i="5"/>
  <c r="AB17" i="5"/>
  <c r="D17" i="5"/>
  <c r="Q15" i="4"/>
  <c r="C15" i="4"/>
  <c r="E17" i="6"/>
  <c r="AB17" i="6"/>
  <c r="J16" i="5"/>
  <c r="K16" i="5"/>
  <c r="AD16" i="5"/>
  <c r="C17" i="11"/>
  <c r="X18" i="25"/>
  <c r="W19" i="25"/>
  <c r="V16" i="10"/>
  <c r="P16" i="10"/>
  <c r="A16" i="10"/>
  <c r="I16" i="10"/>
  <c r="U16" i="10"/>
  <c r="T16" i="10"/>
  <c r="T17" i="9"/>
  <c r="P17" i="9"/>
  <c r="Q17" i="9"/>
  <c r="V17" i="9"/>
  <c r="I17" i="9"/>
  <c r="U17" i="9"/>
  <c r="F15" i="4"/>
  <c r="G17" i="5"/>
  <c r="E15" i="4"/>
  <c r="L19" i="25"/>
  <c r="K20" i="25"/>
  <c r="S19" i="25"/>
  <c r="T18" i="25"/>
  <c r="I16" i="4"/>
  <c r="H16" i="4"/>
  <c r="B17" i="4"/>
  <c r="W20" i="25"/>
  <c r="X19" i="25"/>
  <c r="D17" i="6"/>
  <c r="D17" i="7"/>
  <c r="V18" i="9"/>
  <c r="T18" i="9"/>
  <c r="P18" i="9"/>
  <c r="Q18" i="9"/>
  <c r="U18" i="9"/>
  <c r="I18" i="9"/>
  <c r="C18" i="11"/>
  <c r="K17" i="5"/>
  <c r="AD17" i="5"/>
  <c r="J17" i="5"/>
  <c r="F16" i="4"/>
  <c r="G18" i="5"/>
  <c r="E16" i="4"/>
  <c r="U17" i="10"/>
  <c r="T17" i="10"/>
  <c r="I17" i="10"/>
  <c r="V17" i="10"/>
  <c r="P17" i="10"/>
  <c r="A17" i="10"/>
  <c r="S20" i="25"/>
  <c r="T19" i="25"/>
  <c r="L20" i="25"/>
  <c r="K21" i="25"/>
  <c r="H17" i="5"/>
  <c r="AC17" i="5"/>
  <c r="C18" i="10"/>
  <c r="L16" i="4"/>
  <c r="K16" i="4"/>
  <c r="P17" i="11"/>
  <c r="A17" i="11"/>
  <c r="V17" i="11"/>
  <c r="U17" i="11"/>
  <c r="T17" i="11"/>
  <c r="I17" i="11"/>
  <c r="P17" i="12"/>
  <c r="U17" i="12"/>
  <c r="I17" i="12"/>
  <c r="T17" i="12"/>
  <c r="V17" i="12"/>
  <c r="D18" i="5"/>
  <c r="Q16" i="4"/>
  <c r="E18" i="6"/>
  <c r="AB18" i="6"/>
  <c r="E18" i="5"/>
  <c r="AB18" i="5"/>
  <c r="C16" i="4"/>
  <c r="C19" i="9"/>
  <c r="P19" i="25"/>
  <c r="O20" i="25"/>
  <c r="M17" i="5"/>
  <c r="N17" i="5"/>
  <c r="AE17" i="5"/>
  <c r="C18" i="12"/>
  <c r="P18" i="12"/>
  <c r="A18" i="12"/>
  <c r="T18" i="12"/>
  <c r="V18" i="12"/>
  <c r="U18" i="12"/>
  <c r="I18" i="12"/>
  <c r="P20" i="25"/>
  <c r="O21" i="25"/>
  <c r="I19" i="9"/>
  <c r="P19" i="9"/>
  <c r="Q19" i="9"/>
  <c r="T19" i="9"/>
  <c r="U19" i="9"/>
  <c r="V19" i="9"/>
  <c r="C19" i="12"/>
  <c r="N18" i="5"/>
  <c r="AE18" i="5"/>
  <c r="M18" i="5"/>
  <c r="I18" i="10"/>
  <c r="V18" i="10"/>
  <c r="U18" i="10"/>
  <c r="T18" i="10"/>
  <c r="P18" i="10"/>
  <c r="A18" i="10"/>
  <c r="K22" i="25"/>
  <c r="L21" i="25"/>
  <c r="H17" i="4"/>
  <c r="H18" i="5"/>
  <c r="AC18" i="5"/>
  <c r="C19" i="10"/>
  <c r="P18" i="11"/>
  <c r="V18" i="11"/>
  <c r="U18" i="11"/>
  <c r="T18" i="11"/>
  <c r="I18" i="11"/>
  <c r="W21" i="25"/>
  <c r="X20" i="25"/>
  <c r="D19" i="5"/>
  <c r="C20" i="9"/>
  <c r="C17" i="4"/>
  <c r="E19" i="5"/>
  <c r="AB19" i="5"/>
  <c r="E19" i="6"/>
  <c r="AB19" i="6"/>
  <c r="Q17" i="4"/>
  <c r="E17" i="4"/>
  <c r="F17" i="4"/>
  <c r="G19" i="5"/>
  <c r="D18" i="7"/>
  <c r="D18" i="6"/>
  <c r="Q17" i="11"/>
  <c r="B18" i="4"/>
  <c r="S21" i="25"/>
  <c r="T20" i="25"/>
  <c r="K17" i="4"/>
  <c r="L17" i="4"/>
  <c r="C19" i="11"/>
  <c r="K18" i="5"/>
  <c r="AD18" i="5"/>
  <c r="J18" i="5"/>
  <c r="N19" i="5"/>
  <c r="AE19" i="5"/>
  <c r="C20" i="12"/>
  <c r="M19" i="5"/>
  <c r="S22" i="25"/>
  <c r="T21" i="25"/>
  <c r="H19" i="5"/>
  <c r="AC19" i="5"/>
  <c r="C20" i="10"/>
  <c r="D19" i="7"/>
  <c r="D19" i="6"/>
  <c r="L18" i="4"/>
  <c r="K18" i="4"/>
  <c r="T19" i="10"/>
  <c r="U19" i="10"/>
  <c r="V19" i="10"/>
  <c r="I19" i="10"/>
  <c r="P19" i="10"/>
  <c r="A19" i="10"/>
  <c r="L22" i="25"/>
  <c r="K23" i="25"/>
  <c r="O22" i="25"/>
  <c r="P21" i="25"/>
  <c r="I19" i="11"/>
  <c r="T19" i="11"/>
  <c r="V19" i="11"/>
  <c r="P19" i="11"/>
  <c r="A19" i="11"/>
  <c r="U19" i="11"/>
  <c r="H18" i="4"/>
  <c r="E20" i="6"/>
  <c r="AB20" i="6"/>
  <c r="C21" i="9"/>
  <c r="Q18" i="4"/>
  <c r="C18" i="4"/>
  <c r="D20" i="7"/>
  <c r="E20" i="5"/>
  <c r="AB20" i="5"/>
  <c r="D20" i="5"/>
  <c r="U20" i="9"/>
  <c r="V20" i="9"/>
  <c r="I20" i="9"/>
  <c r="T20" i="9"/>
  <c r="P20" i="9"/>
  <c r="Q20" i="9"/>
  <c r="W22" i="25"/>
  <c r="X21" i="25"/>
  <c r="J19" i="5"/>
  <c r="K19" i="5"/>
  <c r="AD19" i="5"/>
  <c r="C20" i="11"/>
  <c r="B19" i="4"/>
  <c r="P19" i="12"/>
  <c r="T19" i="12"/>
  <c r="I19" i="12"/>
  <c r="V19" i="12"/>
  <c r="U19" i="12"/>
  <c r="E18" i="4"/>
  <c r="F18" i="4"/>
  <c r="G20" i="5"/>
  <c r="C21" i="10"/>
  <c r="H20" i="5"/>
  <c r="AC20" i="5"/>
  <c r="T20" i="11"/>
  <c r="I20" i="11"/>
  <c r="P20" i="11"/>
  <c r="Q20" i="11"/>
  <c r="U20" i="11"/>
  <c r="V20" i="11"/>
  <c r="K19" i="4"/>
  <c r="U21" i="9"/>
  <c r="V21" i="9"/>
  <c r="I21" i="9"/>
  <c r="P21" i="9"/>
  <c r="Q21" i="9"/>
  <c r="T21" i="9"/>
  <c r="J20" i="5"/>
  <c r="K20" i="5"/>
  <c r="AD20" i="5"/>
  <c r="C21" i="11"/>
  <c r="P22" i="25"/>
  <c r="O23" i="25"/>
  <c r="B20" i="4"/>
  <c r="H19" i="4"/>
  <c r="I19" i="4"/>
  <c r="E21" i="6"/>
  <c r="AB21" i="6"/>
  <c r="D21" i="5"/>
  <c r="E21" i="5"/>
  <c r="AB21" i="5"/>
  <c r="C22" i="9"/>
  <c r="Q19" i="4"/>
  <c r="C19" i="4"/>
  <c r="D21" i="7"/>
  <c r="W23" i="25"/>
  <c r="X22" i="25"/>
  <c r="E19" i="4"/>
  <c r="L23" i="25"/>
  <c r="K24" i="25"/>
  <c r="M20" i="5"/>
  <c r="N20" i="5"/>
  <c r="AE20" i="5"/>
  <c r="C21" i="12"/>
  <c r="I20" i="10"/>
  <c r="U20" i="10"/>
  <c r="V20" i="10"/>
  <c r="T20" i="10"/>
  <c r="P20" i="10"/>
  <c r="A20" i="10"/>
  <c r="S23" i="25"/>
  <c r="T22" i="25"/>
  <c r="U20" i="12"/>
  <c r="P20" i="12"/>
  <c r="Q20" i="12"/>
  <c r="I20" i="12"/>
  <c r="V20" i="12"/>
  <c r="T20" i="12"/>
  <c r="I20" i="4"/>
  <c r="H20" i="4"/>
  <c r="U21" i="12"/>
  <c r="I21" i="12"/>
  <c r="V21" i="12"/>
  <c r="P21" i="12"/>
  <c r="A21" i="12"/>
  <c r="T21" i="12"/>
  <c r="L24" i="25"/>
  <c r="K25" i="25"/>
  <c r="H21" i="5"/>
  <c r="AC21" i="5"/>
  <c r="C22" i="10"/>
  <c r="L20" i="4"/>
  <c r="K20" i="4"/>
  <c r="V22" i="9"/>
  <c r="U22" i="9"/>
  <c r="P22" i="9"/>
  <c r="Q22" i="9"/>
  <c r="I22" i="9"/>
  <c r="T22" i="9"/>
  <c r="J21" i="5"/>
  <c r="K21" i="5"/>
  <c r="AD21" i="5"/>
  <c r="C22" i="11"/>
  <c r="Q20" i="4"/>
  <c r="E22" i="5"/>
  <c r="AB22" i="5"/>
  <c r="C23" i="9"/>
  <c r="D22" i="5"/>
  <c r="E22" i="6"/>
  <c r="AB22" i="6"/>
  <c r="C20" i="4"/>
  <c r="D22" i="6"/>
  <c r="F20" i="4"/>
  <c r="G22" i="5"/>
  <c r="E20" i="4"/>
  <c r="N21" i="5"/>
  <c r="AE21" i="5"/>
  <c r="C22" i="12"/>
  <c r="M21" i="5"/>
  <c r="T23" i="25"/>
  <c r="S24" i="25"/>
  <c r="B21" i="4"/>
  <c r="W24" i="25"/>
  <c r="X23" i="25"/>
  <c r="P23" i="25"/>
  <c r="O24" i="25"/>
  <c r="T21" i="11"/>
  <c r="U21" i="11"/>
  <c r="P21" i="11"/>
  <c r="A21" i="11"/>
  <c r="V21" i="11"/>
  <c r="I21" i="11"/>
  <c r="V21" i="10"/>
  <c r="P21" i="10"/>
  <c r="Q21" i="10"/>
  <c r="T21" i="10"/>
  <c r="U21" i="10"/>
  <c r="I21" i="10"/>
  <c r="P24" i="25"/>
  <c r="O25" i="25"/>
  <c r="L21" i="4"/>
  <c r="K21" i="4"/>
  <c r="H21" i="4"/>
  <c r="I21" i="4"/>
  <c r="D22" i="7"/>
  <c r="M22" i="5"/>
  <c r="C23" i="12"/>
  <c r="N22" i="5"/>
  <c r="AE22" i="5"/>
  <c r="T22" i="10"/>
  <c r="V22" i="10"/>
  <c r="U22" i="10"/>
  <c r="P22" i="10"/>
  <c r="I22" i="10"/>
  <c r="K26" i="25"/>
  <c r="L25" i="25"/>
  <c r="C23" i="11"/>
  <c r="K22" i="5"/>
  <c r="AD22" i="5"/>
  <c r="J22" i="5"/>
  <c r="E21" i="4"/>
  <c r="F21" i="4"/>
  <c r="G23" i="5"/>
  <c r="X24" i="25"/>
  <c r="W25" i="25"/>
  <c r="C24" i="9"/>
  <c r="C21" i="4"/>
  <c r="E23" i="5"/>
  <c r="AB23" i="5"/>
  <c r="E23" i="6"/>
  <c r="AB23" i="6"/>
  <c r="Q21" i="4"/>
  <c r="D23" i="5"/>
  <c r="S25" i="25"/>
  <c r="T24" i="25"/>
  <c r="I22" i="12"/>
  <c r="P22" i="12"/>
  <c r="Q22" i="12"/>
  <c r="V22" i="12"/>
  <c r="T22" i="12"/>
  <c r="U22" i="12"/>
  <c r="H22" i="5"/>
  <c r="AC22" i="5"/>
  <c r="C23" i="10"/>
  <c r="I23" i="9"/>
  <c r="P23" i="9"/>
  <c r="E23" i="9"/>
  <c r="J23" i="9"/>
  <c r="T23" i="9"/>
  <c r="U23" i="9"/>
  <c r="V23" i="9"/>
  <c r="V22" i="11"/>
  <c r="U22" i="11"/>
  <c r="T22" i="11"/>
  <c r="P22" i="11"/>
  <c r="Q22" i="11"/>
  <c r="I22" i="11"/>
  <c r="B22" i="4"/>
  <c r="I22" i="4"/>
  <c r="H22" i="4"/>
  <c r="D23" i="7"/>
  <c r="D23" i="6"/>
  <c r="W26" i="25"/>
  <c r="X25" i="25"/>
  <c r="C24" i="10"/>
  <c r="H23" i="5"/>
  <c r="AC23" i="5"/>
  <c r="T23" i="11"/>
  <c r="I23" i="11"/>
  <c r="P23" i="11"/>
  <c r="A23" i="11"/>
  <c r="V23" i="11"/>
  <c r="U23" i="11"/>
  <c r="B23" i="4"/>
  <c r="C24" i="11"/>
  <c r="K23" i="5"/>
  <c r="AD23" i="5"/>
  <c r="J23" i="5"/>
  <c r="M23" i="5"/>
  <c r="N23" i="5"/>
  <c r="AE23" i="5"/>
  <c r="C24" i="12"/>
  <c r="P25" i="25"/>
  <c r="O26" i="25"/>
  <c r="C22" i="4"/>
  <c r="D24" i="5"/>
  <c r="Q22" i="4"/>
  <c r="E24" i="6"/>
  <c r="AB24" i="6"/>
  <c r="E24" i="5"/>
  <c r="AB24" i="5"/>
  <c r="C25" i="9"/>
  <c r="I23" i="10"/>
  <c r="T23" i="10"/>
  <c r="U23" i="10"/>
  <c r="V23" i="10"/>
  <c r="P23" i="10"/>
  <c r="S26" i="25"/>
  <c r="T25" i="25"/>
  <c r="U24" i="9"/>
  <c r="P24" i="9"/>
  <c r="A24" i="9"/>
  <c r="I24" i="9"/>
  <c r="V24" i="9"/>
  <c r="T24" i="9"/>
  <c r="L22" i="4"/>
  <c r="K22" i="4"/>
  <c r="K27" i="25"/>
  <c r="L26" i="25"/>
  <c r="T23" i="12"/>
  <c r="U23" i="12"/>
  <c r="V23" i="12"/>
  <c r="I23" i="12"/>
  <c r="P23" i="12"/>
  <c r="Q23" i="12"/>
  <c r="F22" i="4"/>
  <c r="G24" i="5"/>
  <c r="E22" i="4"/>
  <c r="B24" i="4"/>
  <c r="N24" i="5"/>
  <c r="AE24" i="5"/>
  <c r="M24" i="5"/>
  <c r="C25" i="12"/>
  <c r="H23" i="4"/>
  <c r="I23" i="4"/>
  <c r="D24" i="7"/>
  <c r="D24" i="6"/>
  <c r="O27" i="25"/>
  <c r="P26" i="25"/>
  <c r="P24" i="12"/>
  <c r="T24" i="12"/>
  <c r="V24" i="12"/>
  <c r="U24" i="12"/>
  <c r="I24" i="12"/>
  <c r="V24" i="10"/>
  <c r="U24" i="10"/>
  <c r="I24" i="10"/>
  <c r="P24" i="10"/>
  <c r="A24" i="10"/>
  <c r="T24" i="10"/>
  <c r="X26" i="25"/>
  <c r="W27" i="25"/>
  <c r="H24" i="5"/>
  <c r="AC24" i="5"/>
  <c r="C25" i="10"/>
  <c r="K28" i="25"/>
  <c r="L27" i="25"/>
  <c r="S27" i="25"/>
  <c r="T26" i="25"/>
  <c r="I25" i="9"/>
  <c r="P25" i="9"/>
  <c r="T25" i="9"/>
  <c r="U25" i="9"/>
  <c r="F25" i="9"/>
  <c r="L25" i="9"/>
  <c r="V25" i="9"/>
  <c r="F23" i="4"/>
  <c r="G25" i="5"/>
  <c r="E23" i="4"/>
  <c r="U24" i="11"/>
  <c r="T24" i="11"/>
  <c r="V24" i="11"/>
  <c r="P24" i="11"/>
  <c r="Q24" i="11"/>
  <c r="I24" i="11"/>
  <c r="E25" i="6"/>
  <c r="AB25" i="6"/>
  <c r="E25" i="5"/>
  <c r="AB25" i="5"/>
  <c r="C23" i="4"/>
  <c r="D25" i="7"/>
  <c r="D25" i="5"/>
  <c r="C26" i="9"/>
  <c r="Q23" i="4"/>
  <c r="K23" i="4"/>
  <c r="L23" i="4"/>
  <c r="C25" i="11"/>
  <c r="K24" i="5"/>
  <c r="AD24" i="5"/>
  <c r="J24" i="5"/>
  <c r="I24" i="4"/>
  <c r="H24" i="4"/>
  <c r="B25" i="4"/>
  <c r="L24" i="4"/>
  <c r="K24" i="4"/>
  <c r="O28" i="25"/>
  <c r="P27" i="25"/>
  <c r="K25" i="5"/>
  <c r="AD25" i="5"/>
  <c r="C26" i="11"/>
  <c r="J25" i="5"/>
  <c r="Q24" i="4"/>
  <c r="D26" i="5"/>
  <c r="E26" i="5"/>
  <c r="AB26" i="5"/>
  <c r="E26" i="6"/>
  <c r="AB26" i="6"/>
  <c r="C27" i="9"/>
  <c r="C24" i="4"/>
  <c r="U26" i="9"/>
  <c r="T26" i="9"/>
  <c r="P26" i="9"/>
  <c r="Q26" i="9"/>
  <c r="I26" i="9"/>
  <c r="V26" i="9"/>
  <c r="T25" i="11"/>
  <c r="P25" i="11"/>
  <c r="A25" i="11"/>
  <c r="U25" i="11"/>
  <c r="I25" i="11"/>
  <c r="V25" i="11"/>
  <c r="C26" i="12"/>
  <c r="N25" i="5"/>
  <c r="AE25" i="5"/>
  <c r="M25" i="5"/>
  <c r="C26" i="10"/>
  <c r="H25" i="5"/>
  <c r="AC25" i="5"/>
  <c r="S28" i="25"/>
  <c r="T27" i="25"/>
  <c r="K29" i="25"/>
  <c r="L28" i="25"/>
  <c r="U25" i="10"/>
  <c r="V25" i="10"/>
  <c r="T25" i="10"/>
  <c r="P25" i="10"/>
  <c r="I25" i="10"/>
  <c r="W28" i="25"/>
  <c r="X27" i="25"/>
  <c r="E24" i="4"/>
  <c r="F24" i="4"/>
  <c r="G26" i="5"/>
  <c r="I25" i="12"/>
  <c r="V25" i="12"/>
  <c r="T25" i="12"/>
  <c r="U25" i="12"/>
  <c r="P25" i="12"/>
  <c r="Q25" i="12"/>
  <c r="H26" i="5"/>
  <c r="AC26" i="5"/>
  <c r="C27" i="10"/>
  <c r="L25" i="4"/>
  <c r="K25" i="4"/>
  <c r="K30" i="25"/>
  <c r="L29" i="25"/>
  <c r="S29" i="25"/>
  <c r="T28" i="25"/>
  <c r="V26" i="10"/>
  <c r="I26" i="10"/>
  <c r="T26" i="10"/>
  <c r="E26" i="10"/>
  <c r="J26" i="10"/>
  <c r="U26" i="10"/>
  <c r="P26" i="10"/>
  <c r="T26" i="12"/>
  <c r="P26" i="12"/>
  <c r="A26" i="12"/>
  <c r="I26" i="12"/>
  <c r="V26" i="12"/>
  <c r="U26" i="12"/>
  <c r="D26" i="6"/>
  <c r="D26" i="7"/>
  <c r="O29" i="25"/>
  <c r="P28" i="25"/>
  <c r="E27" i="6"/>
  <c r="AB27" i="6"/>
  <c r="C25" i="4"/>
  <c r="Q25" i="4"/>
  <c r="D27" i="5"/>
  <c r="C28" i="9"/>
  <c r="E27" i="5"/>
  <c r="AB27" i="5"/>
  <c r="X28" i="25"/>
  <c r="W29" i="25"/>
  <c r="B26" i="4"/>
  <c r="H25" i="4"/>
  <c r="I25" i="4"/>
  <c r="V27" i="9"/>
  <c r="U27" i="9"/>
  <c r="P27" i="9"/>
  <c r="Q27" i="9"/>
  <c r="I27" i="9"/>
  <c r="T27" i="9"/>
  <c r="U26" i="11"/>
  <c r="T26" i="11"/>
  <c r="I26" i="11"/>
  <c r="V26" i="11"/>
  <c r="P26" i="11"/>
  <c r="Q26" i="11"/>
  <c r="F25" i="4"/>
  <c r="G27" i="5"/>
  <c r="E25" i="4"/>
  <c r="C27" i="12"/>
  <c r="M26" i="5"/>
  <c r="N26" i="5"/>
  <c r="AE26" i="5"/>
  <c r="C27" i="11"/>
  <c r="K26" i="5"/>
  <c r="AD26" i="5"/>
  <c r="J26" i="5"/>
  <c r="V27" i="12"/>
  <c r="T27" i="12"/>
  <c r="I27" i="12"/>
  <c r="U27" i="12"/>
  <c r="P27" i="12"/>
  <c r="A27" i="12"/>
  <c r="C28" i="10"/>
  <c r="H27" i="5"/>
  <c r="AC27" i="5"/>
  <c r="J27" i="5"/>
  <c r="C28" i="11"/>
  <c r="K27" i="5"/>
  <c r="AD27" i="5"/>
  <c r="L26" i="4"/>
  <c r="K26" i="4"/>
  <c r="T28" i="9"/>
  <c r="P28" i="9"/>
  <c r="U28" i="9"/>
  <c r="V28" i="9"/>
  <c r="I28" i="9"/>
  <c r="F26" i="4"/>
  <c r="G28" i="5"/>
  <c r="E26" i="4"/>
  <c r="H26" i="4"/>
  <c r="B27" i="4"/>
  <c r="C28" i="12"/>
  <c r="N27" i="5"/>
  <c r="AE27" i="5"/>
  <c r="M27" i="5"/>
  <c r="T27" i="11"/>
  <c r="I27" i="11"/>
  <c r="V27" i="11"/>
  <c r="U27" i="11"/>
  <c r="P27" i="11"/>
  <c r="A27" i="11"/>
  <c r="E28" i="5"/>
  <c r="AB28" i="5"/>
  <c r="D28" i="5"/>
  <c r="Q26" i="4"/>
  <c r="C26" i="4"/>
  <c r="D28" i="6"/>
  <c r="C29" i="9"/>
  <c r="E28" i="6"/>
  <c r="AB28" i="6"/>
  <c r="X29" i="25"/>
  <c r="W30" i="25"/>
  <c r="D27" i="6"/>
  <c r="D27" i="7"/>
  <c r="P29" i="25"/>
  <c r="O30" i="25"/>
  <c r="S30" i="25"/>
  <c r="T29" i="25"/>
  <c r="L30" i="25"/>
  <c r="K31" i="25"/>
  <c r="P27" i="10"/>
  <c r="A27" i="10"/>
  <c r="V27" i="10"/>
  <c r="U27" i="10"/>
  <c r="I27" i="10"/>
  <c r="T27" i="10"/>
  <c r="B28" i="4"/>
  <c r="T30" i="25"/>
  <c r="S31" i="25"/>
  <c r="E27" i="4"/>
  <c r="X30" i="25"/>
  <c r="W31" i="25"/>
  <c r="C29" i="10"/>
  <c r="H28" i="5"/>
  <c r="AC28" i="5"/>
  <c r="P28" i="11"/>
  <c r="I28" i="11"/>
  <c r="T28" i="11"/>
  <c r="V28" i="11"/>
  <c r="U28" i="11"/>
  <c r="K32" i="25"/>
  <c r="L31" i="25"/>
  <c r="H27" i="4"/>
  <c r="I27" i="4"/>
  <c r="P30" i="25"/>
  <c r="O31" i="25"/>
  <c r="K27" i="4"/>
  <c r="U29" i="9"/>
  <c r="V29" i="9"/>
  <c r="P29" i="9"/>
  <c r="Q29" i="9"/>
  <c r="T29" i="9"/>
  <c r="I29" i="9"/>
  <c r="I28" i="12"/>
  <c r="V28" i="12"/>
  <c r="P28" i="12"/>
  <c r="Q28" i="12"/>
  <c r="U28" i="12"/>
  <c r="T28" i="12"/>
  <c r="E29" i="5"/>
  <c r="AB29" i="5"/>
  <c r="Q27" i="4"/>
  <c r="E29" i="6"/>
  <c r="AB29" i="6"/>
  <c r="C30" i="9"/>
  <c r="C27" i="4"/>
  <c r="D29" i="5"/>
  <c r="J28" i="5"/>
  <c r="K28" i="5"/>
  <c r="AD28" i="5"/>
  <c r="C29" i="11"/>
  <c r="C29" i="12"/>
  <c r="N28" i="5"/>
  <c r="AE28" i="5"/>
  <c r="M28" i="5"/>
  <c r="P28" i="10"/>
  <c r="Q28" i="10"/>
  <c r="V28" i="10"/>
  <c r="U28" i="10"/>
  <c r="I28" i="10"/>
  <c r="T28" i="10"/>
  <c r="U29" i="11"/>
  <c r="I29" i="11"/>
  <c r="V29" i="11"/>
  <c r="P29" i="11"/>
  <c r="A29" i="11"/>
  <c r="T29" i="11"/>
  <c r="D29" i="7"/>
  <c r="D29" i="6"/>
  <c r="C30" i="12"/>
  <c r="M29" i="5"/>
  <c r="N29" i="5"/>
  <c r="AE29" i="5"/>
  <c r="P31" i="25"/>
  <c r="O32" i="25"/>
  <c r="B29" i="4"/>
  <c r="X31" i="25"/>
  <c r="W32" i="25"/>
  <c r="H29" i="5"/>
  <c r="AC29" i="5"/>
  <c r="C30" i="10"/>
  <c r="S32" i="25"/>
  <c r="T31" i="25"/>
  <c r="U29" i="12"/>
  <c r="I29" i="12"/>
  <c r="V29" i="12"/>
  <c r="T29" i="12"/>
  <c r="P29" i="12"/>
  <c r="Q29" i="12"/>
  <c r="T30" i="9"/>
  <c r="U30" i="9"/>
  <c r="P30" i="9"/>
  <c r="V30" i="9"/>
  <c r="I30" i="9"/>
  <c r="F28" i="4"/>
  <c r="G30" i="5"/>
  <c r="E28" i="4"/>
  <c r="J29" i="5"/>
  <c r="K29" i="5"/>
  <c r="AD29" i="5"/>
  <c r="C30" i="11"/>
  <c r="L32" i="25"/>
  <c r="K33" i="25"/>
  <c r="T29" i="10"/>
  <c r="V29" i="10"/>
  <c r="I29" i="10"/>
  <c r="U29" i="10"/>
  <c r="P29" i="10"/>
  <c r="A29" i="10"/>
  <c r="K28" i="4"/>
  <c r="L28" i="4"/>
  <c r="H28" i="4"/>
  <c r="I28" i="4"/>
  <c r="C31" i="9"/>
  <c r="Q28" i="4"/>
  <c r="E30" i="5"/>
  <c r="AB30" i="5"/>
  <c r="E30" i="6"/>
  <c r="AB30" i="6"/>
  <c r="C28" i="4"/>
  <c r="D30" i="6"/>
  <c r="D30" i="5"/>
  <c r="D30" i="7"/>
  <c r="U31" i="9"/>
  <c r="V31" i="9"/>
  <c r="T31" i="9"/>
  <c r="I31" i="9"/>
  <c r="P31" i="9"/>
  <c r="Q31" i="9"/>
  <c r="C31" i="11"/>
  <c r="K30" i="5"/>
  <c r="AD30" i="5"/>
  <c r="J30" i="5"/>
  <c r="C31" i="12"/>
  <c r="N30" i="5"/>
  <c r="AE30" i="5"/>
  <c r="M30" i="5"/>
  <c r="B30" i="4"/>
  <c r="C31" i="10"/>
  <c r="H30" i="5"/>
  <c r="AC30" i="5"/>
  <c r="I29" i="4"/>
  <c r="H29" i="4"/>
  <c r="P30" i="10"/>
  <c r="Q30" i="10"/>
  <c r="I30" i="10"/>
  <c r="T30" i="10"/>
  <c r="U30" i="10"/>
  <c r="V30" i="10"/>
  <c r="X32" i="25"/>
  <c r="W33" i="25"/>
  <c r="C29" i="4"/>
  <c r="D31" i="6"/>
  <c r="E31" i="5"/>
  <c r="AB31" i="5"/>
  <c r="C32" i="9"/>
  <c r="D31" i="5"/>
  <c r="E31" i="6"/>
  <c r="AB31" i="6"/>
  <c r="Q29" i="4"/>
  <c r="E29" i="4"/>
  <c r="F29" i="4"/>
  <c r="G31" i="5"/>
  <c r="K34" i="25"/>
  <c r="L33" i="25"/>
  <c r="V30" i="11"/>
  <c r="U30" i="11"/>
  <c r="T30" i="11"/>
  <c r="P30" i="11"/>
  <c r="Q30" i="11"/>
  <c r="I30" i="11"/>
  <c r="S33" i="25"/>
  <c r="T32" i="25"/>
  <c r="K29" i="4"/>
  <c r="L29" i="4"/>
  <c r="P32" i="25"/>
  <c r="O33" i="25"/>
  <c r="P30" i="12"/>
  <c r="Q30" i="12"/>
  <c r="T30" i="12"/>
  <c r="U30" i="12"/>
  <c r="I30" i="12"/>
  <c r="V30" i="12"/>
  <c r="P33" i="25"/>
  <c r="O34" i="25"/>
  <c r="S34" i="25"/>
  <c r="T33" i="25"/>
  <c r="L34" i="25"/>
  <c r="K35" i="25"/>
  <c r="H31" i="5"/>
  <c r="AC31" i="5"/>
  <c r="C32" i="10"/>
  <c r="V32" i="9"/>
  <c r="I32" i="9"/>
  <c r="U32" i="9"/>
  <c r="P32" i="9"/>
  <c r="A32" i="9"/>
  <c r="T32" i="9"/>
  <c r="D31" i="7"/>
  <c r="K30" i="4"/>
  <c r="L30" i="4"/>
  <c r="U31" i="10"/>
  <c r="T31" i="10"/>
  <c r="P31" i="10"/>
  <c r="Q31" i="10"/>
  <c r="I31" i="10"/>
  <c r="V31" i="10"/>
  <c r="I31" i="11"/>
  <c r="V31" i="11"/>
  <c r="P31" i="11"/>
  <c r="A31" i="11"/>
  <c r="U31" i="11"/>
  <c r="T31" i="11"/>
  <c r="C32" i="12"/>
  <c r="N31" i="5"/>
  <c r="AE31" i="5"/>
  <c r="M31" i="5"/>
  <c r="E30" i="4"/>
  <c r="F30" i="4"/>
  <c r="G32" i="5"/>
  <c r="I30" i="4"/>
  <c r="H30" i="4"/>
  <c r="B31" i="4"/>
  <c r="X33" i="25"/>
  <c r="W34" i="25"/>
  <c r="J31" i="5"/>
  <c r="K31" i="5"/>
  <c r="AD31" i="5"/>
  <c r="C32" i="11"/>
  <c r="E32" i="6"/>
  <c r="AB32" i="6"/>
  <c r="E32" i="5"/>
  <c r="AB32" i="5"/>
  <c r="D32" i="5"/>
  <c r="Q30" i="4"/>
  <c r="C30" i="4"/>
  <c r="D32" i="6"/>
  <c r="C33" i="9"/>
  <c r="V31" i="12"/>
  <c r="U31" i="12"/>
  <c r="P31" i="12"/>
  <c r="Q31" i="12"/>
  <c r="I31" i="12"/>
  <c r="T31" i="12"/>
  <c r="T33" i="9"/>
  <c r="I33" i="9"/>
  <c r="E33" i="9"/>
  <c r="J33" i="9"/>
  <c r="U33" i="9"/>
  <c r="V33" i="9"/>
  <c r="P33" i="9"/>
  <c r="A33" i="9"/>
  <c r="I32" i="11"/>
  <c r="P32" i="11"/>
  <c r="Q32" i="11"/>
  <c r="T32" i="11"/>
  <c r="V32" i="11"/>
  <c r="U32" i="11"/>
  <c r="L31" i="4"/>
  <c r="K31" i="4"/>
  <c r="D33" i="5"/>
  <c r="E33" i="6"/>
  <c r="AB33" i="6"/>
  <c r="Q31" i="4"/>
  <c r="E33" i="5"/>
  <c r="AB33" i="5"/>
  <c r="C31" i="4"/>
  <c r="C34" i="9"/>
  <c r="K32" i="5"/>
  <c r="AD32" i="5"/>
  <c r="C33" i="11"/>
  <c r="J32" i="5"/>
  <c r="T32" i="10"/>
  <c r="I32" i="10"/>
  <c r="P32" i="10"/>
  <c r="Q32" i="10"/>
  <c r="U32" i="10"/>
  <c r="V32" i="10"/>
  <c r="B32" i="4"/>
  <c r="T34" i="25"/>
  <c r="S35" i="25"/>
  <c r="E31" i="4"/>
  <c r="F31" i="4"/>
  <c r="G33" i="5"/>
  <c r="W35" i="25"/>
  <c r="X34" i="25"/>
  <c r="H32" i="5"/>
  <c r="AC32" i="5"/>
  <c r="C33" i="10"/>
  <c r="U32" i="12"/>
  <c r="T32" i="12"/>
  <c r="V32" i="12"/>
  <c r="I32" i="12"/>
  <c r="P32" i="12"/>
  <c r="A32" i="12"/>
  <c r="C33" i="12"/>
  <c r="M32" i="5"/>
  <c r="N32" i="5"/>
  <c r="AE32" i="5"/>
  <c r="L35" i="25"/>
  <c r="K36" i="25"/>
  <c r="I31" i="4"/>
  <c r="H31" i="4"/>
  <c r="P34" i="25"/>
  <c r="O35" i="25"/>
  <c r="O36" i="25"/>
  <c r="P35" i="25"/>
  <c r="B33" i="4"/>
  <c r="I33" i="12"/>
  <c r="V33" i="12"/>
  <c r="T33" i="12"/>
  <c r="U33" i="12"/>
  <c r="P33" i="12"/>
  <c r="A33" i="12"/>
  <c r="E32" i="4"/>
  <c r="F32" i="4"/>
  <c r="G34" i="5"/>
  <c r="K37" i="25"/>
  <c r="L36" i="25"/>
  <c r="L32" i="4"/>
  <c r="K32" i="4"/>
  <c r="H33" i="5"/>
  <c r="AC33" i="5"/>
  <c r="C34" i="10"/>
  <c r="H32" i="4"/>
  <c r="I32" i="4"/>
  <c r="D33" i="6"/>
  <c r="D33" i="7"/>
  <c r="M33" i="5"/>
  <c r="N33" i="5"/>
  <c r="AE33" i="5"/>
  <c r="C34" i="12"/>
  <c r="J33" i="5"/>
  <c r="K33" i="5"/>
  <c r="AD33" i="5"/>
  <c r="C34" i="11"/>
  <c r="T33" i="10"/>
  <c r="P33" i="10"/>
  <c r="U33" i="10"/>
  <c r="V33" i="10"/>
  <c r="I33" i="10"/>
  <c r="X35" i="25"/>
  <c r="W36" i="25"/>
  <c r="T35" i="25"/>
  <c r="S36" i="25"/>
  <c r="E34" i="5"/>
  <c r="AB34" i="5"/>
  <c r="Q32" i="4"/>
  <c r="C32" i="4"/>
  <c r="D34" i="7"/>
  <c r="E34" i="6"/>
  <c r="AB34" i="6"/>
  <c r="D34" i="5"/>
  <c r="C35" i="9"/>
  <c r="U33" i="11"/>
  <c r="I33" i="11"/>
  <c r="T33" i="11"/>
  <c r="P33" i="11"/>
  <c r="Q33" i="11"/>
  <c r="V33" i="11"/>
  <c r="P34" i="9"/>
  <c r="A34" i="9"/>
  <c r="U34" i="9"/>
  <c r="I34" i="9"/>
  <c r="T34" i="9"/>
  <c r="V34" i="9"/>
  <c r="V35" i="9"/>
  <c r="P35" i="9"/>
  <c r="U35" i="9"/>
  <c r="I35" i="9"/>
  <c r="T35" i="9"/>
  <c r="S37" i="25"/>
  <c r="T36" i="25"/>
  <c r="X36" i="25"/>
  <c r="W37" i="25"/>
  <c r="P34" i="11"/>
  <c r="I34" i="11"/>
  <c r="U34" i="11"/>
  <c r="T34" i="11"/>
  <c r="V34" i="11"/>
  <c r="I34" i="12"/>
  <c r="V34" i="12"/>
  <c r="T34" i="12"/>
  <c r="U34" i="12"/>
  <c r="P34" i="12"/>
  <c r="A34" i="12"/>
  <c r="V34" i="10"/>
  <c r="T34" i="10"/>
  <c r="P34" i="10"/>
  <c r="Q34" i="10"/>
  <c r="I34" i="10"/>
  <c r="U34" i="10"/>
  <c r="C35" i="12"/>
  <c r="N34" i="5"/>
  <c r="AE34" i="5"/>
  <c r="M34" i="5"/>
  <c r="B34" i="4"/>
  <c r="F33" i="4"/>
  <c r="G35" i="5"/>
  <c r="E33" i="4"/>
  <c r="D34" i="6"/>
  <c r="H33" i="4"/>
  <c r="K33" i="4"/>
  <c r="L33" i="4"/>
  <c r="K34" i="5"/>
  <c r="AD34" i="5"/>
  <c r="C35" i="11"/>
  <c r="J34" i="5"/>
  <c r="K38" i="25"/>
  <c r="L37" i="25"/>
  <c r="C35" i="10"/>
  <c r="H34" i="5"/>
  <c r="AC34" i="5"/>
  <c r="E35" i="5"/>
  <c r="AB35" i="5"/>
  <c r="C36" i="9"/>
  <c r="Q33" i="4"/>
  <c r="E35" i="6"/>
  <c r="AB35" i="6"/>
  <c r="C33" i="4"/>
  <c r="D35" i="5"/>
  <c r="O37" i="25"/>
  <c r="P36" i="25"/>
  <c r="E34" i="4"/>
  <c r="F34" i="4"/>
  <c r="G36" i="5"/>
  <c r="V36" i="9"/>
  <c r="U36" i="9"/>
  <c r="P36" i="9"/>
  <c r="Q36" i="9"/>
  <c r="I36" i="9"/>
  <c r="T36" i="9"/>
  <c r="V35" i="10"/>
  <c r="P35" i="10"/>
  <c r="A35" i="10"/>
  <c r="T35" i="10"/>
  <c r="U35" i="10"/>
  <c r="I35" i="10"/>
  <c r="L38" i="25"/>
  <c r="K39" i="25"/>
  <c r="U35" i="11"/>
  <c r="P35" i="11"/>
  <c r="V35" i="11"/>
  <c r="I35" i="11"/>
  <c r="T35" i="11"/>
  <c r="C36" i="11"/>
  <c r="K35" i="5"/>
  <c r="AD35" i="5"/>
  <c r="J35" i="5"/>
  <c r="H35" i="5"/>
  <c r="AC35" i="5"/>
  <c r="C36" i="10"/>
  <c r="C37" i="9"/>
  <c r="E36" i="6"/>
  <c r="AB36" i="6"/>
  <c r="E36" i="5"/>
  <c r="AB36" i="5"/>
  <c r="D36" i="5"/>
  <c r="C34" i="4"/>
  <c r="Q34" i="4"/>
  <c r="U35" i="12"/>
  <c r="I35" i="12"/>
  <c r="T35" i="12"/>
  <c r="P35" i="12"/>
  <c r="V35" i="12"/>
  <c r="W38" i="25"/>
  <c r="X37" i="25"/>
  <c r="H34" i="4"/>
  <c r="O38" i="25"/>
  <c r="P37" i="25"/>
  <c r="D35" i="7"/>
  <c r="D35" i="6"/>
  <c r="B35" i="4"/>
  <c r="M35" i="5"/>
  <c r="N35" i="5"/>
  <c r="AE35" i="5"/>
  <c r="C36" i="12"/>
  <c r="K34" i="4"/>
  <c r="L34" i="4"/>
  <c r="S38" i="25"/>
  <c r="T37" i="25"/>
  <c r="H35" i="4"/>
  <c r="I35" i="4"/>
  <c r="E35" i="4"/>
  <c r="W39" i="25"/>
  <c r="X38" i="25"/>
  <c r="D36" i="7"/>
  <c r="D36" i="6"/>
  <c r="V37" i="9"/>
  <c r="U37" i="9"/>
  <c r="P37" i="9"/>
  <c r="T37" i="9"/>
  <c r="I37" i="9"/>
  <c r="U36" i="11"/>
  <c r="T36" i="11"/>
  <c r="V36" i="11"/>
  <c r="P36" i="11"/>
  <c r="A36" i="11"/>
  <c r="I36" i="11"/>
  <c r="B36" i="4"/>
  <c r="H36" i="5"/>
  <c r="AC36" i="5"/>
  <c r="C37" i="10"/>
  <c r="T38" i="25"/>
  <c r="S39" i="25"/>
  <c r="C37" i="12"/>
  <c r="N36" i="5"/>
  <c r="AE36" i="5"/>
  <c r="M36" i="5"/>
  <c r="I36" i="12"/>
  <c r="V36" i="12"/>
  <c r="P36" i="12"/>
  <c r="A36" i="12"/>
  <c r="T36" i="12"/>
  <c r="U36" i="12"/>
  <c r="E37" i="5"/>
  <c r="AB37" i="5"/>
  <c r="E37" i="6"/>
  <c r="AB37" i="6"/>
  <c r="Q35" i="4"/>
  <c r="C35" i="4"/>
  <c r="C38" i="9"/>
  <c r="D37" i="5"/>
  <c r="O39" i="25"/>
  <c r="P38" i="25"/>
  <c r="J36" i="5"/>
  <c r="C37" i="11"/>
  <c r="K36" i="5"/>
  <c r="AD36" i="5"/>
  <c r="K35" i="4"/>
  <c r="T36" i="10"/>
  <c r="I36" i="10"/>
  <c r="U36" i="10"/>
  <c r="P36" i="10"/>
  <c r="A36" i="10"/>
  <c r="V36" i="10"/>
  <c r="K40" i="25"/>
  <c r="L39" i="25"/>
  <c r="N37" i="5"/>
  <c r="AE37" i="5"/>
  <c r="C38" i="12"/>
  <c r="M37" i="5"/>
  <c r="I37" i="11"/>
  <c r="T37" i="11"/>
  <c r="U37" i="11"/>
  <c r="P37" i="11"/>
  <c r="V37" i="11"/>
  <c r="F36" i="4"/>
  <c r="G38" i="5"/>
  <c r="E36" i="4"/>
  <c r="D37" i="7"/>
  <c r="D37" i="6"/>
  <c r="P37" i="12"/>
  <c r="A37" i="12"/>
  <c r="T37" i="12"/>
  <c r="V37" i="12"/>
  <c r="I37" i="12"/>
  <c r="U37" i="12"/>
  <c r="I36" i="4"/>
  <c r="H36" i="4"/>
  <c r="Q36" i="4"/>
  <c r="E38" i="6"/>
  <c r="AB38" i="6"/>
  <c r="D38" i="5"/>
  <c r="E38" i="5"/>
  <c r="AB38" i="5"/>
  <c r="C39" i="9"/>
  <c r="C36" i="4"/>
  <c r="X39" i="25"/>
  <c r="W40" i="25"/>
  <c r="C38" i="11"/>
  <c r="J37" i="5"/>
  <c r="K37" i="5"/>
  <c r="AD37" i="5"/>
  <c r="B37" i="4"/>
  <c r="K41" i="25"/>
  <c r="L41" i="25"/>
  <c r="L40" i="25"/>
  <c r="O40" i="25"/>
  <c r="P39" i="25"/>
  <c r="V38" i="9"/>
  <c r="U38" i="9"/>
  <c r="P38" i="9"/>
  <c r="A38" i="9"/>
  <c r="T38" i="9"/>
  <c r="I38" i="9"/>
  <c r="S40" i="25"/>
  <c r="T39" i="25"/>
  <c r="U37" i="10"/>
  <c r="I37" i="10"/>
  <c r="T37" i="10"/>
  <c r="V37" i="10"/>
  <c r="P37" i="10"/>
  <c r="A37" i="10"/>
  <c r="K36" i="4"/>
  <c r="L36" i="4"/>
  <c r="H37" i="5"/>
  <c r="AC37" i="5"/>
  <c r="C38" i="10"/>
  <c r="V38" i="10"/>
  <c r="T38" i="10"/>
  <c r="I38" i="10"/>
  <c r="U38" i="10"/>
  <c r="P38" i="10"/>
  <c r="A38" i="10"/>
  <c r="T40" i="25"/>
  <c r="S41" i="25"/>
  <c r="T41" i="25"/>
  <c r="E37" i="4"/>
  <c r="F37" i="4"/>
  <c r="G39" i="5"/>
  <c r="L37" i="4"/>
  <c r="K37" i="4"/>
  <c r="I39" i="9"/>
  <c r="U39" i="9"/>
  <c r="P39" i="9"/>
  <c r="Q39" i="9"/>
  <c r="T39" i="9"/>
  <c r="V39" i="9"/>
  <c r="C39" i="10"/>
  <c r="H38" i="5"/>
  <c r="AC38" i="5"/>
  <c r="C39" i="12"/>
  <c r="N38" i="5"/>
  <c r="AE38" i="5"/>
  <c r="M38" i="5"/>
  <c r="I37" i="4"/>
  <c r="H37" i="4"/>
  <c r="O41" i="25"/>
  <c r="P41" i="25"/>
  <c r="P40" i="25"/>
  <c r="B38" i="4"/>
  <c r="C37" i="4"/>
  <c r="Q37" i="4"/>
  <c r="E39" i="6"/>
  <c r="AB39" i="6"/>
  <c r="D39" i="5"/>
  <c r="C40" i="9"/>
  <c r="E39" i="5"/>
  <c r="AB39" i="5"/>
  <c r="P38" i="11"/>
  <c r="Q38" i="11"/>
  <c r="I38" i="11"/>
  <c r="V38" i="11"/>
  <c r="T38" i="11"/>
  <c r="U38" i="11"/>
  <c r="X40" i="25"/>
  <c r="W41" i="25"/>
  <c r="X41" i="25"/>
  <c r="D38" i="6"/>
  <c r="D38" i="7"/>
  <c r="J38" i="5"/>
  <c r="C39" i="11"/>
  <c r="K38" i="5"/>
  <c r="AD38" i="5"/>
  <c r="T38" i="12"/>
  <c r="V38" i="12"/>
  <c r="U38" i="12"/>
  <c r="P38" i="12"/>
  <c r="I38" i="12"/>
  <c r="E40" i="5"/>
  <c r="AB40" i="5"/>
  <c r="D40" i="5"/>
  <c r="C38" i="4"/>
  <c r="D40" i="6"/>
  <c r="Q38" i="4"/>
  <c r="Q2" i="4"/>
  <c r="C41" i="9"/>
  <c r="E40" i="6"/>
  <c r="AB40" i="6"/>
  <c r="T39" i="10"/>
  <c r="P39" i="10"/>
  <c r="V39" i="10"/>
  <c r="U39" i="10"/>
  <c r="I39" i="10"/>
  <c r="C40" i="12"/>
  <c r="N39" i="5"/>
  <c r="AE39" i="5"/>
  <c r="M39" i="5"/>
  <c r="C40" i="10"/>
  <c r="H39" i="5"/>
  <c r="AC39" i="5"/>
  <c r="P39" i="11"/>
  <c r="Q39" i="11"/>
  <c r="V39" i="11"/>
  <c r="I39" i="11"/>
  <c r="U39" i="11"/>
  <c r="T39" i="11"/>
  <c r="K38" i="4"/>
  <c r="L38" i="4"/>
  <c r="V40" i="9"/>
  <c r="U40" i="9"/>
  <c r="P40" i="9"/>
  <c r="T40" i="9"/>
  <c r="I40" i="9"/>
  <c r="D39" i="6"/>
  <c r="D39" i="7"/>
  <c r="E38" i="4"/>
  <c r="F38" i="4"/>
  <c r="G40" i="5"/>
  <c r="J39" i="5"/>
  <c r="K39" i="5"/>
  <c r="AD39" i="5"/>
  <c r="C40" i="11"/>
  <c r="I39" i="12"/>
  <c r="P39" i="12"/>
  <c r="V39" i="12"/>
  <c r="T39" i="12"/>
  <c r="U39" i="12"/>
  <c r="H38" i="4"/>
  <c r="I38" i="4"/>
  <c r="F1" i="24"/>
  <c r="C6" i="6"/>
  <c r="F1" i="22"/>
  <c r="C6" i="5"/>
  <c r="C6" i="7"/>
  <c r="K40" i="5"/>
  <c r="AD40" i="5"/>
  <c r="J40" i="5"/>
  <c r="C41" i="11"/>
  <c r="C41" i="12"/>
  <c r="N40" i="5"/>
  <c r="M40" i="5"/>
  <c r="I40" i="10"/>
  <c r="T40" i="10"/>
  <c r="U40" i="10"/>
  <c r="P40" i="10"/>
  <c r="V40" i="10"/>
  <c r="I40" i="12"/>
  <c r="P40" i="12"/>
  <c r="A40" i="12"/>
  <c r="U40" i="12"/>
  <c r="T40" i="12"/>
  <c r="V40" i="12"/>
  <c r="V41" i="9"/>
  <c r="T41" i="9"/>
  <c r="U41" i="9"/>
  <c r="P41" i="9"/>
  <c r="I41" i="9"/>
  <c r="P6" i="9"/>
  <c r="Q6" i="9"/>
  <c r="D40" i="7"/>
  <c r="T40" i="11"/>
  <c r="I40" i="11"/>
  <c r="V40" i="11"/>
  <c r="P40" i="11"/>
  <c r="A40" i="11"/>
  <c r="U40" i="11"/>
  <c r="C41" i="10"/>
  <c r="H40" i="5"/>
  <c r="AC40" i="5"/>
  <c r="T6" i="9"/>
  <c r="U6" i="9"/>
  <c r="B5" i="21"/>
  <c r="C7" i="5"/>
  <c r="AA6" i="5"/>
  <c r="B5" i="18"/>
  <c r="B5" i="19"/>
  <c r="T6" i="5"/>
  <c r="K7" i="12"/>
  <c r="B5" i="20"/>
  <c r="C7" i="6"/>
  <c r="H6" i="6"/>
  <c r="AC6" i="6"/>
  <c r="K6" i="6"/>
  <c r="AD6" i="6"/>
  <c r="AA6" i="6"/>
  <c r="T6" i="6"/>
  <c r="M8" i="9"/>
  <c r="N6" i="6"/>
  <c r="AE6" i="6"/>
  <c r="AA6" i="7"/>
  <c r="H6" i="7"/>
  <c r="AC6" i="7"/>
  <c r="C7" i="7"/>
  <c r="T6" i="7"/>
  <c r="K6" i="7"/>
  <c r="AD6" i="7"/>
  <c r="N6" i="7"/>
  <c r="AE6" i="7"/>
  <c r="E6" i="7"/>
  <c r="AB6" i="7"/>
  <c r="K46" i="22"/>
  <c r="K2" i="22"/>
  <c r="G3" i="22"/>
  <c r="G4" i="22"/>
  <c r="G5" i="22"/>
  <c r="G6" i="22"/>
  <c r="K53" i="22"/>
  <c r="A4" i="22"/>
  <c r="K40" i="22"/>
  <c r="I4" i="22"/>
  <c r="K2" i="24"/>
  <c r="G3" i="24"/>
  <c r="G4" i="24"/>
  <c r="G5" i="24"/>
  <c r="G6" i="24"/>
  <c r="A4" i="24"/>
  <c r="H5" i="24"/>
  <c r="K40" i="24"/>
  <c r="J5" i="24"/>
  <c r="K53" i="24"/>
  <c r="K46" i="24"/>
  <c r="I41" i="12"/>
  <c r="V41" i="12"/>
  <c r="P41" i="12"/>
  <c r="Q41" i="12"/>
  <c r="T41" i="12"/>
  <c r="U41" i="12"/>
  <c r="U41" i="11"/>
  <c r="V41" i="11"/>
  <c r="I41" i="11"/>
  <c r="T41" i="11"/>
  <c r="P41" i="11"/>
  <c r="P41" i="10"/>
  <c r="I41" i="10"/>
  <c r="T41" i="10"/>
  <c r="U41" i="10"/>
  <c r="V41" i="10"/>
  <c r="AE40" i="5"/>
  <c r="I4" i="24"/>
  <c r="H3" i="22"/>
  <c r="I3" i="24"/>
  <c r="H3" i="24"/>
  <c r="I3" i="22"/>
  <c r="I5" i="22"/>
  <c r="H5" i="22"/>
  <c r="J4" i="22"/>
  <c r="I5" i="24"/>
  <c r="H4" i="24"/>
  <c r="I55" i="24"/>
  <c r="H55" i="24"/>
  <c r="I58" i="24"/>
  <c r="G59" i="24"/>
  <c r="H54" i="24"/>
  <c r="G60" i="24"/>
  <c r="J54" i="24"/>
  <c r="G54" i="24"/>
  <c r="I54" i="24"/>
  <c r="J58" i="24"/>
  <c r="J60" i="24"/>
  <c r="H60" i="24"/>
  <c r="J55" i="24"/>
  <c r="H58" i="24"/>
  <c r="H57" i="24"/>
  <c r="J56" i="24"/>
  <c r="H59" i="24"/>
  <c r="H56" i="24"/>
  <c r="G56" i="24"/>
  <c r="I56" i="24"/>
  <c r="I59" i="24"/>
  <c r="G57" i="24"/>
  <c r="J59" i="24"/>
  <c r="I57" i="24"/>
  <c r="I60" i="24"/>
  <c r="G55" i="24"/>
  <c r="G58" i="24"/>
  <c r="J57" i="24"/>
  <c r="J6" i="24"/>
  <c r="H6" i="24"/>
  <c r="I6" i="24"/>
  <c r="G7" i="24"/>
  <c r="B4" i="22"/>
  <c r="G6" i="7"/>
  <c r="C4" i="22"/>
  <c r="J6" i="7"/>
  <c r="D4" i="22"/>
  <c r="M6" i="7"/>
  <c r="A5" i="22"/>
  <c r="H4" i="22"/>
  <c r="J3" i="22"/>
  <c r="C5" i="20"/>
  <c r="I5" i="20"/>
  <c r="A5" i="20"/>
  <c r="H5" i="20"/>
  <c r="G5" i="20"/>
  <c r="L5" i="20"/>
  <c r="F5" i="20"/>
  <c r="E5" i="20"/>
  <c r="J5" i="20"/>
  <c r="K5" i="20"/>
  <c r="K34" i="11"/>
  <c r="K36" i="12"/>
  <c r="K5" i="18"/>
  <c r="L5" i="18"/>
  <c r="E5" i="18"/>
  <c r="F5" i="18"/>
  <c r="G5" i="18"/>
  <c r="H5" i="18"/>
  <c r="B5" i="27"/>
  <c r="C5" i="18"/>
  <c r="A5" i="27"/>
  <c r="D6" i="27"/>
  <c r="A5" i="18"/>
  <c r="I5" i="18"/>
  <c r="J5" i="18"/>
  <c r="B6" i="20"/>
  <c r="T7" i="5"/>
  <c r="U7" i="5"/>
  <c r="AA7" i="5"/>
  <c r="B6" i="19"/>
  <c r="B6" i="18"/>
  <c r="B6" i="21"/>
  <c r="C8" i="5"/>
  <c r="G52" i="24"/>
  <c r="H51" i="24"/>
  <c r="I47" i="24"/>
  <c r="G49" i="24"/>
  <c r="I50" i="24"/>
  <c r="H50" i="24"/>
  <c r="I51" i="24"/>
  <c r="J49" i="24"/>
  <c r="J52" i="24"/>
  <c r="H49" i="24"/>
  <c r="H52" i="24"/>
  <c r="I48" i="24"/>
  <c r="G48" i="24"/>
  <c r="J47" i="24"/>
  <c r="H47" i="24"/>
  <c r="H48" i="24"/>
  <c r="G50" i="24"/>
  <c r="J50" i="24"/>
  <c r="G47" i="24"/>
  <c r="J48" i="24"/>
  <c r="I49" i="24"/>
  <c r="G51" i="24"/>
  <c r="I52" i="24"/>
  <c r="J51" i="24"/>
  <c r="H45" i="24"/>
  <c r="H44" i="24"/>
  <c r="I44" i="24"/>
  <c r="I45" i="24"/>
  <c r="I41" i="24"/>
  <c r="H42" i="24"/>
  <c r="J43" i="24"/>
  <c r="J44" i="24"/>
  <c r="H43" i="24"/>
  <c r="G42" i="24"/>
  <c r="I42" i="24"/>
  <c r="J41" i="24"/>
  <c r="G43" i="24"/>
  <c r="G45" i="24"/>
  <c r="J42" i="24"/>
  <c r="I43" i="24"/>
  <c r="J45" i="24"/>
  <c r="H41" i="24"/>
  <c r="G41" i="24"/>
  <c r="G44" i="24"/>
  <c r="J3" i="24"/>
  <c r="D4" i="24"/>
  <c r="M6" i="6"/>
  <c r="A5" i="24"/>
  <c r="C4" i="24"/>
  <c r="J6" i="6"/>
  <c r="B4" i="24"/>
  <c r="G6" i="6"/>
  <c r="J4" i="24"/>
  <c r="I42" i="22"/>
  <c r="H43" i="22"/>
  <c r="I43" i="22"/>
  <c r="H45" i="22"/>
  <c r="G44" i="22"/>
  <c r="G41" i="22"/>
  <c r="H44" i="22"/>
  <c r="I44" i="22"/>
  <c r="H41" i="22"/>
  <c r="J41" i="22"/>
  <c r="J42" i="22"/>
  <c r="J44" i="22"/>
  <c r="H42" i="22"/>
  <c r="G45" i="22"/>
  <c r="I41" i="22"/>
  <c r="G42" i="22"/>
  <c r="J43" i="22"/>
  <c r="J45" i="22"/>
  <c r="G43" i="22"/>
  <c r="I45" i="22"/>
  <c r="G59" i="22"/>
  <c r="J60" i="22"/>
  <c r="J56" i="22"/>
  <c r="J58" i="22"/>
  <c r="I59" i="22"/>
  <c r="H60" i="22"/>
  <c r="J57" i="22"/>
  <c r="J55" i="22"/>
  <c r="I55" i="22"/>
  <c r="G58" i="22"/>
  <c r="J59" i="22"/>
  <c r="H58" i="22"/>
  <c r="H54" i="22"/>
  <c r="H57" i="22"/>
  <c r="I58" i="22"/>
  <c r="I56" i="22"/>
  <c r="I60" i="22"/>
  <c r="J54" i="22"/>
  <c r="H59" i="22"/>
  <c r="G60" i="22"/>
  <c r="G56" i="22"/>
  <c r="I57" i="22"/>
  <c r="I54" i="22"/>
  <c r="G54" i="22"/>
  <c r="G57" i="22"/>
  <c r="H56" i="22"/>
  <c r="H55" i="22"/>
  <c r="G55" i="22"/>
  <c r="J6" i="22"/>
  <c r="G7" i="22"/>
  <c r="I6" i="22"/>
  <c r="H6" i="22"/>
  <c r="H51" i="22"/>
  <c r="G48" i="22"/>
  <c r="G50" i="22"/>
  <c r="G51" i="22"/>
  <c r="H50" i="22"/>
  <c r="G49" i="22"/>
  <c r="J47" i="22"/>
  <c r="G52" i="22"/>
  <c r="H49" i="22"/>
  <c r="J51" i="22"/>
  <c r="H48" i="22"/>
  <c r="J50" i="22"/>
  <c r="J52" i="22"/>
  <c r="I47" i="22"/>
  <c r="I50" i="22"/>
  <c r="J49" i="22"/>
  <c r="I48" i="22"/>
  <c r="I52" i="22"/>
  <c r="H47" i="22"/>
  <c r="I51" i="22"/>
  <c r="G47" i="22"/>
  <c r="I49" i="22"/>
  <c r="J48" i="22"/>
  <c r="H52" i="22"/>
  <c r="J5" i="22"/>
  <c r="T7" i="7"/>
  <c r="U7" i="7"/>
  <c r="Y7" i="7"/>
  <c r="K7" i="7"/>
  <c r="AD7" i="7"/>
  <c r="N7" i="7"/>
  <c r="AE7" i="7"/>
  <c r="C8" i="7"/>
  <c r="AA7" i="7"/>
  <c r="E7" i="7"/>
  <c r="H7" i="7"/>
  <c r="AC7" i="7"/>
  <c r="M11" i="9"/>
  <c r="M16" i="9"/>
  <c r="M25" i="9"/>
  <c r="M26" i="9"/>
  <c r="M27" i="9"/>
  <c r="M35" i="9"/>
  <c r="M38" i="9"/>
  <c r="C8" i="6"/>
  <c r="N7" i="6"/>
  <c r="AE7" i="6"/>
  <c r="AA7" i="6"/>
  <c r="H7" i="6"/>
  <c r="AC7" i="6"/>
  <c r="T7" i="6"/>
  <c r="A7" i="6"/>
  <c r="K7" i="6"/>
  <c r="AD7" i="6"/>
  <c r="H5" i="19"/>
  <c r="E5" i="19"/>
  <c r="G5" i="19"/>
  <c r="L5" i="19"/>
  <c r="C5" i="19"/>
  <c r="K5" i="19"/>
  <c r="A5" i="19"/>
  <c r="J5" i="19"/>
  <c r="I5" i="19"/>
  <c r="F5" i="19"/>
  <c r="N5" i="21"/>
  <c r="H30" i="30"/>
  <c r="J5" i="21"/>
  <c r="B30" i="30"/>
  <c r="D5" i="21"/>
  <c r="D12" i="30"/>
  <c r="P5" i="21"/>
  <c r="J30" i="30"/>
  <c r="L5" i="21"/>
  <c r="D30" i="30"/>
  <c r="O5" i="21"/>
  <c r="I30" i="30"/>
  <c r="D30" i="29"/>
  <c r="D31" i="29"/>
  <c r="B23" i="29"/>
  <c r="G23" i="29"/>
  <c r="F5" i="21"/>
  <c r="H12" i="30"/>
  <c r="C5" i="21"/>
  <c r="C12" i="30"/>
  <c r="K5" i="21"/>
  <c r="C30" i="30"/>
  <c r="H5" i="21"/>
  <c r="J12" i="30"/>
  <c r="G5" i="21"/>
  <c r="I12" i="30"/>
  <c r="B12" i="30"/>
  <c r="AB7" i="7"/>
  <c r="N8" i="6"/>
  <c r="AE8" i="6"/>
  <c r="K8" i="6"/>
  <c r="AD8" i="6"/>
  <c r="C9" i="6"/>
  <c r="AA8" i="6"/>
  <c r="H8" i="6"/>
  <c r="AC8" i="6"/>
  <c r="T8" i="6"/>
  <c r="A8" i="6"/>
  <c r="I7" i="22"/>
  <c r="H7" i="22"/>
  <c r="G8" i="22"/>
  <c r="J7" i="22"/>
  <c r="B7" i="19"/>
  <c r="B7" i="18"/>
  <c r="C9" i="5"/>
  <c r="AA8" i="5"/>
  <c r="B7" i="20"/>
  <c r="B7" i="21"/>
  <c r="T8" i="5"/>
  <c r="K6" i="19"/>
  <c r="F6" i="19"/>
  <c r="J6" i="19"/>
  <c r="L6" i="19"/>
  <c r="G6" i="19"/>
  <c r="A6" i="19"/>
  <c r="C6" i="19"/>
  <c r="E6" i="19"/>
  <c r="I6" i="19"/>
  <c r="H6" i="19"/>
  <c r="D5" i="22"/>
  <c r="M7" i="7"/>
  <c r="C5" i="22"/>
  <c r="J7" i="7"/>
  <c r="A6" i="22"/>
  <c r="B5" i="22"/>
  <c r="G7" i="7"/>
  <c r="H7" i="24"/>
  <c r="I7" i="24"/>
  <c r="G8" i="24"/>
  <c r="J7" i="24"/>
  <c r="T8" i="7"/>
  <c r="U8" i="7"/>
  <c r="Y8" i="7"/>
  <c r="E8" i="7"/>
  <c r="H8" i="7"/>
  <c r="AC8" i="7"/>
  <c r="C9" i="7"/>
  <c r="AA8" i="7"/>
  <c r="N8" i="7"/>
  <c r="AE8" i="7"/>
  <c r="K8" i="7"/>
  <c r="AD8" i="7"/>
  <c r="C5" i="24"/>
  <c r="J7" i="6"/>
  <c r="A6" i="24"/>
  <c r="B5" i="24"/>
  <c r="G7" i="6"/>
  <c r="D5" i="24"/>
  <c r="M7" i="6"/>
  <c r="J6" i="21"/>
  <c r="B31" i="30"/>
  <c r="C6" i="21"/>
  <c r="C13" i="30"/>
  <c r="K6" i="21"/>
  <c r="C31" i="30"/>
  <c r="P6" i="21"/>
  <c r="J31" i="30"/>
  <c r="F6" i="21"/>
  <c r="H13" i="30"/>
  <c r="L6" i="21"/>
  <c r="D31" i="30"/>
  <c r="B13" i="30"/>
  <c r="G6" i="21"/>
  <c r="I13" i="30"/>
  <c r="H6" i="21"/>
  <c r="J13" i="30"/>
  <c r="N6" i="21"/>
  <c r="H31" i="30"/>
  <c r="D6" i="21"/>
  <c r="D13" i="30"/>
  <c r="O6" i="21"/>
  <c r="I31" i="30"/>
  <c r="E6" i="18"/>
  <c r="F6" i="18"/>
  <c r="G6" i="18"/>
  <c r="H6" i="18"/>
  <c r="B6" i="27"/>
  <c r="C6" i="18"/>
  <c r="A6" i="27"/>
  <c r="D7" i="27"/>
  <c r="I6" i="18"/>
  <c r="J6" i="18"/>
  <c r="A6" i="18"/>
  <c r="K6" i="18"/>
  <c r="L6" i="18"/>
  <c r="K6" i="20"/>
  <c r="A6" i="20"/>
  <c r="H6" i="20"/>
  <c r="L6" i="20"/>
  <c r="I6" i="20"/>
  <c r="E6" i="20"/>
  <c r="G6" i="20"/>
  <c r="C6" i="20"/>
  <c r="F6" i="20"/>
  <c r="J6" i="20"/>
  <c r="F5" i="27"/>
  <c r="G5" i="27"/>
  <c r="E5" i="27"/>
  <c r="AB8" i="7"/>
  <c r="B6" i="24"/>
  <c r="G8" i="6"/>
  <c r="D6" i="24"/>
  <c r="M8" i="6"/>
  <c r="A7" i="24"/>
  <c r="C6" i="24"/>
  <c r="J8" i="6"/>
  <c r="E7" i="20"/>
  <c r="K7" i="20"/>
  <c r="C7" i="20"/>
  <c r="H7" i="20"/>
  <c r="L7" i="20"/>
  <c r="F7" i="20"/>
  <c r="A7" i="20"/>
  <c r="G7" i="20"/>
  <c r="I7" i="20"/>
  <c r="J7" i="20"/>
  <c r="C7" i="18"/>
  <c r="A7" i="27"/>
  <c r="D8" i="27"/>
  <c r="E7" i="18"/>
  <c r="F7" i="18"/>
  <c r="B7" i="27"/>
  <c r="K7" i="18"/>
  <c r="L7" i="18"/>
  <c r="G7" i="18"/>
  <c r="H7" i="18"/>
  <c r="A7" i="18"/>
  <c r="I7" i="18"/>
  <c r="J7" i="18"/>
  <c r="E6" i="27"/>
  <c r="F6" i="27"/>
  <c r="G6" i="27"/>
  <c r="C10" i="7"/>
  <c r="H9" i="7"/>
  <c r="AC9" i="7"/>
  <c r="AA9" i="7"/>
  <c r="T9" i="7"/>
  <c r="U9" i="7"/>
  <c r="N9" i="7"/>
  <c r="AE9" i="7"/>
  <c r="K9" i="7"/>
  <c r="AD9" i="7"/>
  <c r="E9" i="7"/>
  <c r="AB9" i="7"/>
  <c r="J8" i="24"/>
  <c r="H8" i="24"/>
  <c r="I8" i="24"/>
  <c r="G9" i="24"/>
  <c r="D6" i="22"/>
  <c r="M8" i="7"/>
  <c r="A7" i="22"/>
  <c r="B6" i="22"/>
  <c r="G8" i="7"/>
  <c r="C6" i="22"/>
  <c r="J8" i="7"/>
  <c r="F7" i="21"/>
  <c r="H14" i="30"/>
  <c r="N7" i="21"/>
  <c r="H32" i="30"/>
  <c r="H7" i="21"/>
  <c r="J14" i="30"/>
  <c r="P7" i="21"/>
  <c r="J32" i="30"/>
  <c r="B14" i="30"/>
  <c r="G7" i="21"/>
  <c r="I14" i="30"/>
  <c r="J7" i="21"/>
  <c r="B32" i="30"/>
  <c r="D7" i="21"/>
  <c r="D14" i="30"/>
  <c r="C7" i="21"/>
  <c r="C14" i="30"/>
  <c r="K7" i="21"/>
  <c r="C32" i="30"/>
  <c r="O7" i="21"/>
  <c r="I32" i="30"/>
  <c r="L7" i="21"/>
  <c r="D32" i="30"/>
  <c r="T9" i="5"/>
  <c r="U9" i="5"/>
  <c r="B8" i="18"/>
  <c r="AA9" i="5"/>
  <c r="C10" i="5"/>
  <c r="B8" i="21"/>
  <c r="B8" i="20"/>
  <c r="B8" i="19"/>
  <c r="L7" i="19"/>
  <c r="G7" i="19"/>
  <c r="K7" i="19"/>
  <c r="J7" i="19"/>
  <c r="A7" i="19"/>
  <c r="I7" i="19"/>
  <c r="F7" i="19"/>
  <c r="H7" i="19"/>
  <c r="E7" i="19"/>
  <c r="C7" i="19"/>
  <c r="I8" i="22"/>
  <c r="G9" i="22"/>
  <c r="J8" i="22"/>
  <c r="H8" i="22"/>
  <c r="T9" i="6"/>
  <c r="A9" i="6"/>
  <c r="N9" i="6"/>
  <c r="AE9" i="6"/>
  <c r="AA9" i="6"/>
  <c r="K9" i="6"/>
  <c r="AD9" i="6"/>
  <c r="H9" i="6"/>
  <c r="AC9" i="6"/>
  <c r="C10" i="6"/>
  <c r="AA10" i="6"/>
  <c r="H10" i="6"/>
  <c r="AC10" i="6"/>
  <c r="K10" i="6"/>
  <c r="AD10" i="6"/>
  <c r="N10" i="6"/>
  <c r="AE10" i="6"/>
  <c r="C11" i="6"/>
  <c r="T10" i="6"/>
  <c r="H8" i="20"/>
  <c r="I8" i="20"/>
  <c r="K8" i="20"/>
  <c r="C8" i="20"/>
  <c r="J8" i="20"/>
  <c r="G8" i="20"/>
  <c r="E8" i="20"/>
  <c r="A8" i="20"/>
  <c r="L8" i="20"/>
  <c r="F8" i="20"/>
  <c r="D8" i="21"/>
  <c r="D15" i="30"/>
  <c r="H8" i="21"/>
  <c r="J15" i="30"/>
  <c r="N8" i="21"/>
  <c r="H33" i="30"/>
  <c r="F8" i="21"/>
  <c r="H15" i="30"/>
  <c r="K8" i="21"/>
  <c r="C33" i="30"/>
  <c r="L8" i="21"/>
  <c r="D33" i="30"/>
  <c r="C8" i="21"/>
  <c r="C15" i="30"/>
  <c r="G8" i="21"/>
  <c r="I15" i="30"/>
  <c r="O8" i="21"/>
  <c r="I33" i="30"/>
  <c r="J8" i="21"/>
  <c r="B33" i="30"/>
  <c r="B15" i="30"/>
  <c r="P8" i="21"/>
  <c r="J33" i="30"/>
  <c r="D7" i="22"/>
  <c r="M9" i="7"/>
  <c r="C7" i="22"/>
  <c r="J9" i="7"/>
  <c r="A8" i="22"/>
  <c r="B7" i="22"/>
  <c r="G9" i="7"/>
  <c r="H9" i="24"/>
  <c r="J9" i="24"/>
  <c r="I9" i="24"/>
  <c r="G10" i="24"/>
  <c r="E10" i="7"/>
  <c r="AB10" i="7"/>
  <c r="K10" i="7"/>
  <c r="AD10" i="7"/>
  <c r="T10" i="7"/>
  <c r="U10" i="7"/>
  <c r="Y10" i="7"/>
  <c r="AA10" i="7"/>
  <c r="C11" i="7"/>
  <c r="N10" i="7"/>
  <c r="AE10" i="7"/>
  <c r="H10" i="7"/>
  <c r="AC10" i="7"/>
  <c r="G10" i="22"/>
  <c r="J9" i="22"/>
  <c r="I9" i="22"/>
  <c r="H9" i="22"/>
  <c r="I8" i="19"/>
  <c r="H8" i="19"/>
  <c r="F8" i="19"/>
  <c r="J8" i="19"/>
  <c r="A8" i="19"/>
  <c r="C8" i="19"/>
  <c r="K8" i="19"/>
  <c r="E8" i="19"/>
  <c r="G8" i="19"/>
  <c r="L8" i="19"/>
  <c r="B9" i="21"/>
  <c r="AA10" i="5"/>
  <c r="B9" i="20"/>
  <c r="T10" i="5"/>
  <c r="U10" i="5"/>
  <c r="C11" i="5"/>
  <c r="B9" i="18"/>
  <c r="B9" i="19"/>
  <c r="I8" i="18"/>
  <c r="J8" i="18"/>
  <c r="A8" i="18"/>
  <c r="K8" i="18"/>
  <c r="L8" i="18"/>
  <c r="E8" i="18"/>
  <c r="F8" i="18"/>
  <c r="G8" i="18"/>
  <c r="H8" i="18"/>
  <c r="B8" i="27"/>
  <c r="C8" i="18"/>
  <c r="A8" i="27"/>
  <c r="D9" i="27"/>
  <c r="G7" i="27"/>
  <c r="E7" i="27"/>
  <c r="F7" i="27"/>
  <c r="A8" i="24"/>
  <c r="C7" i="24"/>
  <c r="J9" i="6"/>
  <c r="B7" i="24"/>
  <c r="G9" i="6"/>
  <c r="D7" i="24"/>
  <c r="M9" i="6"/>
  <c r="G8" i="27"/>
  <c r="E8" i="27"/>
  <c r="F8" i="27"/>
  <c r="I9" i="19"/>
  <c r="G9" i="19"/>
  <c r="C9" i="19"/>
  <c r="H9" i="19"/>
  <c r="K9" i="19"/>
  <c r="A9" i="19"/>
  <c r="J9" i="19"/>
  <c r="L9" i="19"/>
  <c r="E9" i="19"/>
  <c r="F9" i="19"/>
  <c r="B10" i="18"/>
  <c r="B10" i="21"/>
  <c r="C12" i="5"/>
  <c r="T11" i="5"/>
  <c r="AA11" i="5"/>
  <c r="B10" i="19"/>
  <c r="B10" i="20"/>
  <c r="K9" i="20"/>
  <c r="I9" i="20"/>
  <c r="G9" i="20"/>
  <c r="A9" i="20"/>
  <c r="E9" i="20"/>
  <c r="H9" i="20"/>
  <c r="L9" i="20"/>
  <c r="F9" i="20"/>
  <c r="J9" i="20"/>
  <c r="C9" i="20"/>
  <c r="H10" i="22"/>
  <c r="J10" i="22"/>
  <c r="G11" i="22"/>
  <c r="I10" i="22"/>
  <c r="K11" i="7"/>
  <c r="AD11" i="7"/>
  <c r="N11" i="7"/>
  <c r="AE11" i="7"/>
  <c r="T11" i="7"/>
  <c r="H11" i="7"/>
  <c r="AC11" i="7"/>
  <c r="C12" i="7"/>
  <c r="AA11" i="7"/>
  <c r="E11" i="7"/>
  <c r="AB11" i="7"/>
  <c r="D8" i="22"/>
  <c r="M10" i="7"/>
  <c r="B8" i="22"/>
  <c r="G10" i="7"/>
  <c r="C8" i="22"/>
  <c r="J10" i="7"/>
  <c r="A9" i="22"/>
  <c r="AA11" i="6"/>
  <c r="N11" i="6"/>
  <c r="AE11" i="6"/>
  <c r="K11" i="6"/>
  <c r="AD11" i="6"/>
  <c r="H11" i="6"/>
  <c r="AC11" i="6"/>
  <c r="C12" i="6"/>
  <c r="T11" i="6"/>
  <c r="D8" i="24"/>
  <c r="M10" i="6"/>
  <c r="A9" i="24"/>
  <c r="C8" i="24"/>
  <c r="J10" i="6"/>
  <c r="B8" i="24"/>
  <c r="G10" i="6"/>
  <c r="E9" i="18"/>
  <c r="F9" i="18"/>
  <c r="G9" i="18"/>
  <c r="H9" i="18"/>
  <c r="I9" i="18"/>
  <c r="J9" i="18"/>
  <c r="C9" i="18"/>
  <c r="A9" i="27"/>
  <c r="D10" i="27"/>
  <c r="A9" i="18"/>
  <c r="K9" i="18"/>
  <c r="L9" i="18"/>
  <c r="B9" i="27"/>
  <c r="C9" i="21"/>
  <c r="C16" i="30"/>
  <c r="P9" i="21"/>
  <c r="J34" i="30"/>
  <c r="G9" i="21"/>
  <c r="I16" i="30"/>
  <c r="K9" i="21"/>
  <c r="C34" i="30"/>
  <c r="J9" i="21"/>
  <c r="B34" i="30"/>
  <c r="N9" i="21"/>
  <c r="H34" i="30"/>
  <c r="F9" i="21"/>
  <c r="H16" i="30"/>
  <c r="O9" i="21"/>
  <c r="I34" i="30"/>
  <c r="D9" i="21"/>
  <c r="D16" i="30"/>
  <c r="H9" i="21"/>
  <c r="J16" i="30"/>
  <c r="B16" i="30"/>
  <c r="L9" i="21"/>
  <c r="D34" i="30"/>
  <c r="H10" i="24"/>
  <c r="G11" i="24"/>
  <c r="J10" i="24"/>
  <c r="I10" i="24"/>
  <c r="E12" i="7"/>
  <c r="AB12" i="7"/>
  <c r="C13" i="7"/>
  <c r="T12" i="7"/>
  <c r="A12" i="7"/>
  <c r="AA12" i="7"/>
  <c r="K12" i="7"/>
  <c r="AD12" i="7"/>
  <c r="N12" i="7"/>
  <c r="AE12" i="7"/>
  <c r="H12" i="7"/>
  <c r="AC12" i="7"/>
  <c r="J11" i="22"/>
  <c r="G12" i="22"/>
  <c r="I11" i="22"/>
  <c r="H11" i="22"/>
  <c r="G10" i="19"/>
  <c r="C10" i="19"/>
  <c r="E10" i="19"/>
  <c r="F10" i="19"/>
  <c r="J10" i="19"/>
  <c r="I10" i="19"/>
  <c r="A10" i="19"/>
  <c r="H10" i="19"/>
  <c r="L10" i="19"/>
  <c r="K10" i="19"/>
  <c r="B11" i="20"/>
  <c r="B11" i="19"/>
  <c r="B11" i="21"/>
  <c r="T12" i="5"/>
  <c r="A12" i="5"/>
  <c r="C13" i="5"/>
  <c r="B11" i="18"/>
  <c r="AA12" i="5"/>
  <c r="E10" i="18"/>
  <c r="F10" i="18"/>
  <c r="I10" i="18"/>
  <c r="J10" i="18"/>
  <c r="K10" i="18"/>
  <c r="L10" i="18"/>
  <c r="B10" i="27"/>
  <c r="G10" i="18"/>
  <c r="H10" i="18"/>
  <c r="C10" i="18"/>
  <c r="A10" i="27"/>
  <c r="D11" i="27"/>
  <c r="A10" i="18"/>
  <c r="H11" i="24"/>
  <c r="G12" i="24"/>
  <c r="J11" i="24"/>
  <c r="I11" i="24"/>
  <c r="F9" i="27"/>
  <c r="G9" i="27"/>
  <c r="E9" i="27"/>
  <c r="D9" i="24"/>
  <c r="M11" i="6"/>
  <c r="B9" i="24"/>
  <c r="G11" i="6"/>
  <c r="A10" i="24"/>
  <c r="C9" i="24"/>
  <c r="J11" i="6"/>
  <c r="N12" i="6"/>
  <c r="AE12" i="6"/>
  <c r="C13" i="6"/>
  <c r="T12" i="6"/>
  <c r="U12" i="6"/>
  <c r="Y12" i="6"/>
  <c r="H12" i="6"/>
  <c r="AC12" i="6"/>
  <c r="AA12" i="6"/>
  <c r="K12" i="6"/>
  <c r="AD12" i="6"/>
  <c r="D9" i="22"/>
  <c r="M11" i="7"/>
  <c r="B9" i="22"/>
  <c r="G11" i="7"/>
  <c r="C9" i="22"/>
  <c r="J11" i="7"/>
  <c r="A10" i="22"/>
  <c r="E10" i="20"/>
  <c r="J10" i="20"/>
  <c r="L10" i="20"/>
  <c r="I10" i="20"/>
  <c r="H10" i="20"/>
  <c r="F10" i="20"/>
  <c r="A10" i="20"/>
  <c r="G10" i="20"/>
  <c r="C10" i="20"/>
  <c r="K10" i="20"/>
  <c r="N10" i="21"/>
  <c r="H35" i="30"/>
  <c r="P10" i="21"/>
  <c r="J35" i="30"/>
  <c r="H10" i="21"/>
  <c r="J17" i="30"/>
  <c r="J10" i="21"/>
  <c r="B35" i="30"/>
  <c r="D10" i="21"/>
  <c r="D17" i="30"/>
  <c r="O10" i="21"/>
  <c r="I35" i="30"/>
  <c r="C10" i="21"/>
  <c r="C17" i="30"/>
  <c r="G10" i="21"/>
  <c r="I17" i="30"/>
  <c r="B17" i="30"/>
  <c r="L10" i="21"/>
  <c r="D35" i="30"/>
  <c r="K10" i="21"/>
  <c r="C35" i="30"/>
  <c r="F10" i="21"/>
  <c r="H17" i="30"/>
  <c r="C10" i="22"/>
  <c r="J12" i="7"/>
  <c r="B10" i="22"/>
  <c r="G12" i="7"/>
  <c r="A11" i="22"/>
  <c r="D10" i="22"/>
  <c r="M12" i="7"/>
  <c r="B10" i="24"/>
  <c r="G12" i="6"/>
  <c r="D10" i="24"/>
  <c r="M12" i="6"/>
  <c r="C10" i="24"/>
  <c r="J12" i="6"/>
  <c r="A11" i="24"/>
  <c r="I12" i="24"/>
  <c r="G13" i="24"/>
  <c r="J12" i="24"/>
  <c r="H12" i="24"/>
  <c r="I11" i="18"/>
  <c r="J11" i="18"/>
  <c r="K11" i="18"/>
  <c r="L11" i="18"/>
  <c r="E11" i="18"/>
  <c r="F11" i="18"/>
  <c r="B11" i="27"/>
  <c r="C11" i="18"/>
  <c r="A11" i="27"/>
  <c r="D12" i="27"/>
  <c r="A11" i="18"/>
  <c r="G11" i="18"/>
  <c r="H11" i="18"/>
  <c r="G11" i="21"/>
  <c r="I18" i="30"/>
  <c r="L11" i="21"/>
  <c r="D36" i="30"/>
  <c r="E37" i="30"/>
  <c r="F37" i="30"/>
  <c r="N11" i="21"/>
  <c r="H36" i="30"/>
  <c r="D11" i="21"/>
  <c r="D18" i="30"/>
  <c r="P11" i="21"/>
  <c r="J36" i="30"/>
  <c r="K11" i="21"/>
  <c r="C36" i="30"/>
  <c r="B18" i="30"/>
  <c r="C11" i="21"/>
  <c r="C18" i="30"/>
  <c r="J11" i="21"/>
  <c r="B36" i="30"/>
  <c r="F11" i="21"/>
  <c r="H18" i="30"/>
  <c r="H11" i="21"/>
  <c r="J18" i="30"/>
  <c r="O11" i="21"/>
  <c r="I36" i="30"/>
  <c r="J11" i="20"/>
  <c r="I11" i="20"/>
  <c r="H11" i="20"/>
  <c r="L11" i="20"/>
  <c r="K11" i="20"/>
  <c r="E11" i="20"/>
  <c r="C11" i="20"/>
  <c r="A11" i="20"/>
  <c r="F11" i="20"/>
  <c r="G11" i="20"/>
  <c r="I12" i="22"/>
  <c r="H12" i="22"/>
  <c r="J12" i="22"/>
  <c r="G13" i="22"/>
  <c r="H13" i="7"/>
  <c r="AC13" i="7"/>
  <c r="N13" i="7"/>
  <c r="AE13" i="7"/>
  <c r="AA13" i="7"/>
  <c r="E13" i="7"/>
  <c r="AB13" i="7"/>
  <c r="C14" i="7"/>
  <c r="K13" i="7"/>
  <c r="AD13" i="7"/>
  <c r="T13" i="7"/>
  <c r="U13" i="7"/>
  <c r="Y13" i="7"/>
  <c r="K13" i="6"/>
  <c r="AD13" i="6"/>
  <c r="N13" i="6"/>
  <c r="AE13" i="6"/>
  <c r="T13" i="6"/>
  <c r="A13" i="6"/>
  <c r="C14" i="6"/>
  <c r="AA13" i="6"/>
  <c r="H13" i="6"/>
  <c r="AC13" i="6"/>
  <c r="F10" i="27"/>
  <c r="G10" i="27"/>
  <c r="E10" i="27"/>
  <c r="T13" i="5"/>
  <c r="B12" i="21"/>
  <c r="B12" i="19"/>
  <c r="B12" i="20"/>
  <c r="AA13" i="5"/>
  <c r="B12" i="18"/>
  <c r="C14" i="5"/>
  <c r="I11" i="19"/>
  <c r="L11" i="19"/>
  <c r="G11" i="19"/>
  <c r="K11" i="19"/>
  <c r="E11" i="19"/>
  <c r="A11" i="19"/>
  <c r="C11" i="19"/>
  <c r="J11" i="19"/>
  <c r="H11" i="19"/>
  <c r="F11" i="19"/>
  <c r="B13" i="20"/>
  <c r="B13" i="18"/>
  <c r="C15" i="5"/>
  <c r="B13" i="19"/>
  <c r="B13" i="21"/>
  <c r="AA14" i="5"/>
  <c r="T14" i="5"/>
  <c r="U14" i="5"/>
  <c r="A12" i="19"/>
  <c r="J12" i="19"/>
  <c r="C12" i="19"/>
  <c r="I12" i="19"/>
  <c r="H12" i="19"/>
  <c r="F12" i="19"/>
  <c r="L12" i="19"/>
  <c r="G12" i="19"/>
  <c r="K12" i="19"/>
  <c r="E12" i="19"/>
  <c r="N14" i="6"/>
  <c r="AE14" i="6"/>
  <c r="H14" i="6"/>
  <c r="AC14" i="6"/>
  <c r="AA14" i="6"/>
  <c r="T14" i="6"/>
  <c r="A14" i="6"/>
  <c r="K14" i="6"/>
  <c r="AD14" i="6"/>
  <c r="C15" i="6"/>
  <c r="J13" i="22"/>
  <c r="G14" i="22"/>
  <c r="H13" i="22"/>
  <c r="I13" i="22"/>
  <c r="B11" i="24"/>
  <c r="G13" i="6"/>
  <c r="C11" i="24"/>
  <c r="J13" i="6"/>
  <c r="D11" i="24"/>
  <c r="M13" i="6"/>
  <c r="A12" i="24"/>
  <c r="B12" i="27"/>
  <c r="E12" i="18"/>
  <c r="F12" i="18"/>
  <c r="C12" i="18"/>
  <c r="A12" i="27"/>
  <c r="D13" i="27"/>
  <c r="A12" i="18"/>
  <c r="K12" i="18"/>
  <c r="L12" i="18"/>
  <c r="I12" i="18"/>
  <c r="J12" i="18"/>
  <c r="G12" i="18"/>
  <c r="H12" i="18"/>
  <c r="H12" i="20"/>
  <c r="L12" i="20"/>
  <c r="K12" i="20"/>
  <c r="I12" i="20"/>
  <c r="E12" i="20"/>
  <c r="J12" i="20"/>
  <c r="C12" i="20"/>
  <c r="F12" i="20"/>
  <c r="G12" i="20"/>
  <c r="A12" i="20"/>
  <c r="P12" i="21"/>
  <c r="J37" i="30"/>
  <c r="B19" i="30"/>
  <c r="J12" i="21"/>
  <c r="B37" i="30"/>
  <c r="L12" i="21"/>
  <c r="D37" i="30"/>
  <c r="H12" i="21"/>
  <c r="J19" i="30"/>
  <c r="K12" i="21"/>
  <c r="C37" i="30"/>
  <c r="G12" i="21"/>
  <c r="I19" i="30"/>
  <c r="N12" i="21"/>
  <c r="H37" i="30"/>
  <c r="O12" i="21"/>
  <c r="I37" i="30"/>
  <c r="F12" i="21"/>
  <c r="H19" i="30"/>
  <c r="C12" i="21"/>
  <c r="C19" i="30"/>
  <c r="D12" i="21"/>
  <c r="D19" i="30"/>
  <c r="C15" i="7"/>
  <c r="K14" i="7"/>
  <c r="AD14" i="7"/>
  <c r="H14" i="7"/>
  <c r="AC14" i="7"/>
  <c r="T14" i="7"/>
  <c r="AA14" i="7"/>
  <c r="E14" i="7"/>
  <c r="AB14" i="7"/>
  <c r="N14" i="7"/>
  <c r="AE14" i="7"/>
  <c r="G11" i="27"/>
  <c r="E11" i="27"/>
  <c r="F11" i="27"/>
  <c r="H13" i="24"/>
  <c r="G14" i="24"/>
  <c r="J13" i="24"/>
  <c r="I13" i="24"/>
  <c r="A12" i="22"/>
  <c r="B11" i="22"/>
  <c r="G13" i="7"/>
  <c r="D11" i="22"/>
  <c r="M13" i="7"/>
  <c r="C11" i="22"/>
  <c r="J13" i="7"/>
  <c r="B12" i="24"/>
  <c r="G14" i="6"/>
  <c r="D12" i="24"/>
  <c r="M14" i="6"/>
  <c r="C12" i="24"/>
  <c r="J14" i="6"/>
  <c r="A13" i="24"/>
  <c r="J14" i="22"/>
  <c r="G15" i="22"/>
  <c r="H14" i="22"/>
  <c r="I14" i="22"/>
  <c r="L13" i="19"/>
  <c r="K13" i="19"/>
  <c r="I13" i="19"/>
  <c r="H13" i="19"/>
  <c r="E13" i="19"/>
  <c r="G13" i="19"/>
  <c r="A13" i="19"/>
  <c r="J13" i="19"/>
  <c r="C13" i="19"/>
  <c r="F13" i="19"/>
  <c r="C13" i="18"/>
  <c r="A13" i="27"/>
  <c r="D14" i="27"/>
  <c r="A13" i="18"/>
  <c r="E13" i="18"/>
  <c r="F13" i="18"/>
  <c r="B13" i="27"/>
  <c r="G13" i="18"/>
  <c r="H13" i="18"/>
  <c r="K13" i="18"/>
  <c r="L13" i="18"/>
  <c r="I13" i="18"/>
  <c r="J13" i="18"/>
  <c r="D12" i="22"/>
  <c r="M14" i="7"/>
  <c r="B12" i="22"/>
  <c r="G14" i="7"/>
  <c r="C12" i="22"/>
  <c r="J14" i="7"/>
  <c r="A13" i="22"/>
  <c r="I14" i="24"/>
  <c r="J14" i="24"/>
  <c r="H14" i="24"/>
  <c r="G15" i="24"/>
  <c r="H15" i="7"/>
  <c r="AC15" i="7"/>
  <c r="T15" i="7"/>
  <c r="U15" i="7"/>
  <c r="C16" i="7"/>
  <c r="K15" i="7"/>
  <c r="AD15" i="7"/>
  <c r="N15" i="7"/>
  <c r="AE15" i="7"/>
  <c r="E15" i="7"/>
  <c r="AB15" i="7"/>
  <c r="AA15" i="7"/>
  <c r="F12" i="27"/>
  <c r="G12" i="27"/>
  <c r="E12" i="27"/>
  <c r="K15" i="6"/>
  <c r="AD15" i="6"/>
  <c r="H15" i="6"/>
  <c r="AC15" i="6"/>
  <c r="T15" i="6"/>
  <c r="A15" i="6"/>
  <c r="C16" i="6"/>
  <c r="AA15" i="6"/>
  <c r="N15" i="6"/>
  <c r="AE15" i="6"/>
  <c r="L13" i="21"/>
  <c r="D38" i="30"/>
  <c r="B20" i="30"/>
  <c r="C13" i="21"/>
  <c r="C20" i="30"/>
  <c r="G13" i="21"/>
  <c r="I20" i="30"/>
  <c r="P13" i="21"/>
  <c r="J38" i="30"/>
  <c r="H13" i="21"/>
  <c r="J20" i="30"/>
  <c r="K13" i="21"/>
  <c r="C38" i="30"/>
  <c r="F13" i="21"/>
  <c r="H20" i="30"/>
  <c r="O13" i="21"/>
  <c r="I38" i="30"/>
  <c r="N13" i="21"/>
  <c r="H38" i="30"/>
  <c r="J13" i="21"/>
  <c r="B38" i="30"/>
  <c r="D13" i="21"/>
  <c r="D20" i="30"/>
  <c r="C16" i="5"/>
  <c r="B14" i="18"/>
  <c r="B14" i="20"/>
  <c r="AA15" i="5"/>
  <c r="B14" i="21"/>
  <c r="T15" i="5"/>
  <c r="A15" i="5"/>
  <c r="B14" i="19"/>
  <c r="F13" i="20"/>
  <c r="I13" i="20"/>
  <c r="H13" i="20"/>
  <c r="J13" i="20"/>
  <c r="C13" i="20"/>
  <c r="A13" i="20"/>
  <c r="L13" i="20"/>
  <c r="E13" i="20"/>
  <c r="G13" i="20"/>
  <c r="K13" i="20"/>
  <c r="J14" i="20"/>
  <c r="H14" i="20"/>
  <c r="K14" i="20"/>
  <c r="A14" i="20"/>
  <c r="E14" i="20"/>
  <c r="F14" i="20"/>
  <c r="C14" i="20"/>
  <c r="L14" i="20"/>
  <c r="I14" i="20"/>
  <c r="G14" i="20"/>
  <c r="N16" i="6"/>
  <c r="AE16" i="6"/>
  <c r="AA16" i="6"/>
  <c r="T16" i="6"/>
  <c r="C17" i="6"/>
  <c r="H16" i="6"/>
  <c r="AC16" i="6"/>
  <c r="K16" i="6"/>
  <c r="AD16" i="6"/>
  <c r="G16" i="24"/>
  <c r="J15" i="24"/>
  <c r="H15" i="24"/>
  <c r="I15" i="24"/>
  <c r="A14" i="22"/>
  <c r="B13" i="22"/>
  <c r="G15" i="7"/>
  <c r="C13" i="22"/>
  <c r="J15" i="7"/>
  <c r="D13" i="22"/>
  <c r="M15" i="7"/>
  <c r="F13" i="27"/>
  <c r="G13" i="27"/>
  <c r="E13" i="27"/>
  <c r="H14" i="21"/>
  <c r="J21" i="30"/>
  <c r="P14" i="21"/>
  <c r="J39" i="30"/>
  <c r="L14" i="21"/>
  <c r="D39" i="30"/>
  <c r="O14" i="21"/>
  <c r="I39" i="30"/>
  <c r="C14" i="21"/>
  <c r="C21" i="30"/>
  <c r="B21" i="30"/>
  <c r="D14" i="21"/>
  <c r="D21" i="30"/>
  <c r="F14" i="21"/>
  <c r="H21" i="30"/>
  <c r="N14" i="21"/>
  <c r="H39" i="30"/>
  <c r="J14" i="21"/>
  <c r="B39" i="30"/>
  <c r="K14" i="21"/>
  <c r="C39" i="30"/>
  <c r="G14" i="21"/>
  <c r="I21" i="30"/>
  <c r="B15" i="20"/>
  <c r="B15" i="18"/>
  <c r="B15" i="21"/>
  <c r="AA16" i="5"/>
  <c r="B15" i="19"/>
  <c r="T16" i="5"/>
  <c r="U16" i="5"/>
  <c r="C17" i="5"/>
  <c r="A14" i="19"/>
  <c r="J14" i="19"/>
  <c r="E14" i="19"/>
  <c r="G14" i="19"/>
  <c r="H14" i="19"/>
  <c r="L14" i="19"/>
  <c r="I14" i="19"/>
  <c r="F14" i="19"/>
  <c r="C14" i="19"/>
  <c r="K14" i="19"/>
  <c r="E14" i="18"/>
  <c r="F14" i="18"/>
  <c r="B14" i="27"/>
  <c r="G14" i="18"/>
  <c r="H14" i="18"/>
  <c r="I14" i="18"/>
  <c r="J14" i="18"/>
  <c r="K14" i="18"/>
  <c r="L14" i="18"/>
  <c r="C14" i="18"/>
  <c r="A14" i="27"/>
  <c r="D15" i="27"/>
  <c r="A14" i="18"/>
  <c r="E16" i="7"/>
  <c r="AB16" i="7"/>
  <c r="AA16" i="7"/>
  <c r="K16" i="7"/>
  <c r="AD16" i="7"/>
  <c r="H16" i="7"/>
  <c r="AC16" i="7"/>
  <c r="C17" i="7"/>
  <c r="N16" i="7"/>
  <c r="AE16" i="7"/>
  <c r="T16" i="7"/>
  <c r="U16" i="7"/>
  <c r="Y16" i="7"/>
  <c r="J15" i="22"/>
  <c r="H15" i="22"/>
  <c r="I15" i="22"/>
  <c r="G16" i="22"/>
  <c r="B13" i="24"/>
  <c r="G15" i="6"/>
  <c r="C13" i="24"/>
  <c r="J15" i="6"/>
  <c r="A14" i="24"/>
  <c r="D13" i="24"/>
  <c r="M15" i="6"/>
  <c r="G14" i="27"/>
  <c r="F14" i="27"/>
  <c r="E14" i="27"/>
  <c r="T17" i="5"/>
  <c r="B16" i="20"/>
  <c r="B16" i="19"/>
  <c r="B16" i="21"/>
  <c r="C18" i="5"/>
  <c r="AA17" i="5"/>
  <c r="B16" i="18"/>
  <c r="J15" i="19"/>
  <c r="C15" i="19"/>
  <c r="K15" i="19"/>
  <c r="I15" i="19"/>
  <c r="L15" i="19"/>
  <c r="E15" i="19"/>
  <c r="F15" i="19"/>
  <c r="A15" i="19"/>
  <c r="G15" i="19"/>
  <c r="H15" i="19"/>
  <c r="P15" i="21"/>
  <c r="J40" i="30"/>
  <c r="L15" i="21"/>
  <c r="D40" i="30"/>
  <c r="K15" i="21"/>
  <c r="C40" i="30"/>
  <c r="O15" i="21"/>
  <c r="I40" i="30"/>
  <c r="J15" i="21"/>
  <c r="B40" i="30"/>
  <c r="C15" i="21"/>
  <c r="C22" i="30"/>
  <c r="G15" i="21"/>
  <c r="I22" i="30"/>
  <c r="F15" i="21"/>
  <c r="H22" i="30"/>
  <c r="H15" i="21"/>
  <c r="J22" i="30"/>
  <c r="N15" i="21"/>
  <c r="H40" i="30"/>
  <c r="B22" i="30"/>
  <c r="D15" i="21"/>
  <c r="D22" i="30"/>
  <c r="H16" i="24"/>
  <c r="G17" i="24"/>
  <c r="I16" i="24"/>
  <c r="J16" i="24"/>
  <c r="D14" i="24"/>
  <c r="M16" i="6"/>
  <c r="C14" i="24"/>
  <c r="J16" i="6"/>
  <c r="B14" i="24"/>
  <c r="G16" i="6"/>
  <c r="A15" i="24"/>
  <c r="J16" i="22"/>
  <c r="I16" i="22"/>
  <c r="G17" i="22"/>
  <c r="H16" i="22"/>
  <c r="K17" i="7"/>
  <c r="AD17" i="7"/>
  <c r="E17" i="7"/>
  <c r="AB17" i="7"/>
  <c r="H17" i="7"/>
  <c r="AC17" i="7"/>
  <c r="T17" i="7"/>
  <c r="U17" i="7"/>
  <c r="Y17" i="7"/>
  <c r="N17" i="7"/>
  <c r="AE17" i="7"/>
  <c r="AA17" i="7"/>
  <c r="C18" i="7"/>
  <c r="C15" i="18"/>
  <c r="A15" i="27"/>
  <c r="D16" i="27"/>
  <c r="G15" i="18"/>
  <c r="H15" i="18"/>
  <c r="A15" i="18"/>
  <c r="I15" i="18"/>
  <c r="J15" i="18"/>
  <c r="K15" i="18"/>
  <c r="L15" i="18"/>
  <c r="B15" i="27"/>
  <c r="E15" i="18"/>
  <c r="F15" i="18"/>
  <c r="L15" i="20"/>
  <c r="F15" i="20"/>
  <c r="I15" i="20"/>
  <c r="H15" i="20"/>
  <c r="K15" i="20"/>
  <c r="G15" i="20"/>
  <c r="J15" i="20"/>
  <c r="C15" i="20"/>
  <c r="E15" i="20"/>
  <c r="A15" i="20"/>
  <c r="C14" i="22"/>
  <c r="J16" i="7"/>
  <c r="A15" i="22"/>
  <c r="D14" i="22"/>
  <c r="M16" i="7"/>
  <c r="B14" i="22"/>
  <c r="G16" i="7"/>
  <c r="K17" i="6"/>
  <c r="AD17" i="6"/>
  <c r="AA17" i="6"/>
  <c r="N17" i="6"/>
  <c r="AE17" i="6"/>
  <c r="H17" i="6"/>
  <c r="AC17" i="6"/>
  <c r="C18" i="6"/>
  <c r="T17" i="6"/>
  <c r="A17" i="6"/>
  <c r="G18" i="22"/>
  <c r="I17" i="22"/>
  <c r="J17" i="22"/>
  <c r="H17" i="22"/>
  <c r="B16" i="27"/>
  <c r="K16" i="18"/>
  <c r="L16" i="18"/>
  <c r="E16" i="18"/>
  <c r="F16" i="18"/>
  <c r="A16" i="18"/>
  <c r="I16" i="18"/>
  <c r="J16" i="18"/>
  <c r="G16" i="18"/>
  <c r="H16" i="18"/>
  <c r="C16" i="18"/>
  <c r="A16" i="27"/>
  <c r="D17" i="27"/>
  <c r="C19" i="5"/>
  <c r="B17" i="21"/>
  <c r="B17" i="19"/>
  <c r="B17" i="20"/>
  <c r="T18" i="5"/>
  <c r="A18" i="5"/>
  <c r="B17" i="18"/>
  <c r="AA18" i="5"/>
  <c r="H16" i="19"/>
  <c r="F16" i="19"/>
  <c r="L16" i="19"/>
  <c r="J16" i="19"/>
  <c r="G16" i="19"/>
  <c r="E16" i="19"/>
  <c r="A16" i="19"/>
  <c r="I16" i="19"/>
  <c r="K16" i="19"/>
  <c r="C16" i="19"/>
  <c r="N18" i="6"/>
  <c r="AE18" i="6"/>
  <c r="T18" i="6"/>
  <c r="A18" i="6"/>
  <c r="AA18" i="6"/>
  <c r="H18" i="6"/>
  <c r="AC18" i="6"/>
  <c r="C19" i="6"/>
  <c r="K18" i="6"/>
  <c r="AD18" i="6"/>
  <c r="B15" i="22"/>
  <c r="G17" i="7"/>
  <c r="D15" i="22"/>
  <c r="M17" i="7"/>
  <c r="C15" i="22"/>
  <c r="J17" i="7"/>
  <c r="A16" i="22"/>
  <c r="F15" i="27"/>
  <c r="E15" i="27"/>
  <c r="G15" i="27"/>
  <c r="N18" i="7"/>
  <c r="AE18" i="7"/>
  <c r="E18" i="7"/>
  <c r="AB18" i="7"/>
  <c r="K18" i="7"/>
  <c r="AD18" i="7"/>
  <c r="H18" i="7"/>
  <c r="AC18" i="7"/>
  <c r="T18" i="7"/>
  <c r="A18" i="7"/>
  <c r="AA18" i="7"/>
  <c r="C19" i="7"/>
  <c r="C15" i="24"/>
  <c r="J17" i="6"/>
  <c r="B15" i="24"/>
  <c r="G17" i="6"/>
  <c r="D15" i="24"/>
  <c r="M17" i="6"/>
  <c r="A16" i="24"/>
  <c r="G18" i="24"/>
  <c r="H17" i="24"/>
  <c r="I17" i="24"/>
  <c r="J17" i="24"/>
  <c r="N16" i="21"/>
  <c r="H41" i="30"/>
  <c r="L16" i="21"/>
  <c r="D41" i="30"/>
  <c r="K16" i="21"/>
  <c r="C41" i="30"/>
  <c r="F16" i="21"/>
  <c r="H23" i="30"/>
  <c r="H16" i="21"/>
  <c r="J23" i="30"/>
  <c r="B23" i="30"/>
  <c r="G16" i="21"/>
  <c r="I23" i="30"/>
  <c r="P16" i="21"/>
  <c r="J41" i="30"/>
  <c r="C16" i="21"/>
  <c r="C23" i="30"/>
  <c r="J16" i="21"/>
  <c r="B41" i="30"/>
  <c r="D16" i="21"/>
  <c r="D23" i="30"/>
  <c r="O16" i="21"/>
  <c r="I41" i="30"/>
  <c r="H16" i="20"/>
  <c r="G16" i="20"/>
  <c r="E16" i="20"/>
  <c r="J16" i="20"/>
  <c r="F16" i="20"/>
  <c r="I16" i="20"/>
  <c r="K16" i="20"/>
  <c r="C16" i="20"/>
  <c r="A16" i="20"/>
  <c r="L16" i="20"/>
  <c r="G19" i="24"/>
  <c r="I18" i="24"/>
  <c r="H18" i="24"/>
  <c r="J18" i="24"/>
  <c r="C16" i="22"/>
  <c r="J18" i="7"/>
  <c r="D16" i="22"/>
  <c r="M18" i="7"/>
  <c r="B16" i="22"/>
  <c r="G18" i="7"/>
  <c r="A17" i="22"/>
  <c r="K17" i="18"/>
  <c r="L17" i="18"/>
  <c r="B17" i="27"/>
  <c r="E17" i="18"/>
  <c r="F17" i="18"/>
  <c r="A17" i="18"/>
  <c r="C17" i="18"/>
  <c r="A17" i="27"/>
  <c r="D18" i="27"/>
  <c r="I17" i="18"/>
  <c r="J17" i="18"/>
  <c r="G17" i="18"/>
  <c r="H17" i="18"/>
  <c r="J17" i="20"/>
  <c r="K17" i="20"/>
  <c r="L17" i="20"/>
  <c r="F17" i="20"/>
  <c r="A17" i="20"/>
  <c r="H17" i="20"/>
  <c r="E17" i="20"/>
  <c r="G17" i="20"/>
  <c r="C17" i="20"/>
  <c r="I17" i="20"/>
  <c r="L17" i="21"/>
  <c r="D42" i="30"/>
  <c r="H17" i="21"/>
  <c r="J24" i="30"/>
  <c r="K24" i="30"/>
  <c r="L24" i="30"/>
  <c r="P17" i="21"/>
  <c r="J42" i="30"/>
  <c r="F17" i="21"/>
  <c r="H24" i="30"/>
  <c r="K17" i="21"/>
  <c r="C42" i="30"/>
  <c r="B24" i="30"/>
  <c r="D17" i="21"/>
  <c r="D24" i="30"/>
  <c r="C17" i="21"/>
  <c r="C24" i="30"/>
  <c r="N17" i="21"/>
  <c r="H42" i="30"/>
  <c r="J17" i="21"/>
  <c r="B42" i="30"/>
  <c r="G17" i="21"/>
  <c r="I24" i="30"/>
  <c r="O17" i="21"/>
  <c r="I42" i="30"/>
  <c r="B18" i="19"/>
  <c r="T19" i="5"/>
  <c r="U19" i="5"/>
  <c r="C20" i="5"/>
  <c r="AA19" i="5"/>
  <c r="B18" i="18"/>
  <c r="B18" i="21"/>
  <c r="B18" i="20"/>
  <c r="C16" i="24"/>
  <c r="J18" i="6"/>
  <c r="A17" i="24"/>
  <c r="B16" i="24"/>
  <c r="G18" i="6"/>
  <c r="D16" i="24"/>
  <c r="M18" i="6"/>
  <c r="E19" i="7"/>
  <c r="AB19" i="7"/>
  <c r="K19" i="7"/>
  <c r="AD19" i="7"/>
  <c r="N19" i="7"/>
  <c r="AE19" i="7"/>
  <c r="H19" i="7"/>
  <c r="AC19" i="7"/>
  <c r="C20" i="7"/>
  <c r="AA19" i="7"/>
  <c r="T19" i="7"/>
  <c r="A19" i="7"/>
  <c r="N19" i="6"/>
  <c r="AE19" i="6"/>
  <c r="AA19" i="6"/>
  <c r="T19" i="6"/>
  <c r="C20" i="6"/>
  <c r="K19" i="6"/>
  <c r="AD19" i="6"/>
  <c r="H19" i="6"/>
  <c r="AC19" i="6"/>
  <c r="I17" i="19"/>
  <c r="L17" i="19"/>
  <c r="J17" i="19"/>
  <c r="K17" i="19"/>
  <c r="C17" i="19"/>
  <c r="A17" i="19"/>
  <c r="H17" i="19"/>
  <c r="F17" i="19"/>
  <c r="G17" i="19"/>
  <c r="E17" i="19"/>
  <c r="E16" i="27"/>
  <c r="F16" i="27"/>
  <c r="G16" i="27"/>
  <c r="G19" i="22"/>
  <c r="I18" i="22"/>
  <c r="H18" i="22"/>
  <c r="J18" i="22"/>
  <c r="H19" i="22"/>
  <c r="G20" i="22"/>
  <c r="J19" i="22"/>
  <c r="I19" i="22"/>
  <c r="T20" i="7"/>
  <c r="AA20" i="7"/>
  <c r="C21" i="7"/>
  <c r="N20" i="7"/>
  <c r="AE20" i="7"/>
  <c r="E20" i="7"/>
  <c r="AB20" i="7"/>
  <c r="K20" i="7"/>
  <c r="AD20" i="7"/>
  <c r="H20" i="7"/>
  <c r="AC20" i="7"/>
  <c r="L18" i="20"/>
  <c r="A18" i="20"/>
  <c r="K18" i="20"/>
  <c r="C18" i="20"/>
  <c r="F18" i="20"/>
  <c r="G18" i="20"/>
  <c r="H18" i="20"/>
  <c r="J18" i="20"/>
  <c r="I18" i="20"/>
  <c r="E18" i="20"/>
  <c r="G18" i="18"/>
  <c r="H18" i="18"/>
  <c r="A18" i="18"/>
  <c r="C18" i="18"/>
  <c r="A18" i="27"/>
  <c r="D19" i="27"/>
  <c r="B18" i="27"/>
  <c r="K18" i="18"/>
  <c r="L18" i="18"/>
  <c r="E18" i="18"/>
  <c r="F18" i="18"/>
  <c r="I18" i="18"/>
  <c r="J18" i="18"/>
  <c r="T20" i="5"/>
  <c r="B19" i="21"/>
  <c r="B19" i="18"/>
  <c r="C21" i="5"/>
  <c r="AA20" i="5"/>
  <c r="B19" i="20"/>
  <c r="B19" i="19"/>
  <c r="H20" i="6"/>
  <c r="AC20" i="6"/>
  <c r="C21" i="6"/>
  <c r="T20" i="6"/>
  <c r="A20" i="6"/>
  <c r="AA20" i="6"/>
  <c r="N20" i="6"/>
  <c r="AE20" i="6"/>
  <c r="K20" i="6"/>
  <c r="AD20" i="6"/>
  <c r="A18" i="24"/>
  <c r="B17" i="24"/>
  <c r="G19" i="6"/>
  <c r="C17" i="24"/>
  <c r="J19" i="6"/>
  <c r="D17" i="24"/>
  <c r="M19" i="6"/>
  <c r="J18" i="21"/>
  <c r="D18" i="21"/>
  <c r="L18" i="21"/>
  <c r="G18" i="21"/>
  <c r="C18" i="21"/>
  <c r="C25" i="30"/>
  <c r="H18" i="21"/>
  <c r="O18" i="21"/>
  <c r="N18" i="21"/>
  <c r="F18" i="21"/>
  <c r="K18" i="21"/>
  <c r="P18" i="21"/>
  <c r="B25" i="30"/>
  <c r="A18" i="19"/>
  <c r="E18" i="19"/>
  <c r="J18" i="19"/>
  <c r="G18" i="19"/>
  <c r="K18" i="19"/>
  <c r="I18" i="19"/>
  <c r="H18" i="19"/>
  <c r="L18" i="19"/>
  <c r="F18" i="19"/>
  <c r="C18" i="19"/>
  <c r="E17" i="27"/>
  <c r="F17" i="27"/>
  <c r="G17" i="27"/>
  <c r="D17" i="22"/>
  <c r="M19" i="7"/>
  <c r="A18" i="22"/>
  <c r="B17" i="22"/>
  <c r="G19" i="7"/>
  <c r="C17" i="22"/>
  <c r="J19" i="7"/>
  <c r="I19" i="24"/>
  <c r="J19" i="24"/>
  <c r="G20" i="24"/>
  <c r="H19" i="24"/>
  <c r="H20" i="24"/>
  <c r="J20" i="24"/>
  <c r="G21" i="24"/>
  <c r="I20" i="24"/>
  <c r="AA21" i="6"/>
  <c r="H21" i="6"/>
  <c r="AC21" i="6"/>
  <c r="N21" i="6"/>
  <c r="AE21" i="6"/>
  <c r="K21" i="6"/>
  <c r="AD21" i="6"/>
  <c r="T21" i="6"/>
  <c r="A21" i="6"/>
  <c r="C22" i="6"/>
  <c r="F19" i="19"/>
  <c r="G19" i="19"/>
  <c r="E19" i="19"/>
  <c r="K19" i="19"/>
  <c r="C19" i="19"/>
  <c r="J19" i="19"/>
  <c r="H19" i="19"/>
  <c r="I19" i="19"/>
  <c r="L19" i="19"/>
  <c r="A19" i="19"/>
  <c r="D19" i="21"/>
  <c r="C19" i="21"/>
  <c r="O19" i="21"/>
  <c r="G19" i="21"/>
  <c r="N19" i="21"/>
  <c r="K19" i="21"/>
  <c r="F19" i="21"/>
  <c r="J19" i="21"/>
  <c r="H19" i="21"/>
  <c r="L19" i="21"/>
  <c r="P19" i="21"/>
  <c r="C18" i="22"/>
  <c r="J20" i="7"/>
  <c r="B18" i="22"/>
  <c r="G20" i="7"/>
  <c r="D18" i="22"/>
  <c r="M20" i="7"/>
  <c r="A19" i="22"/>
  <c r="D18" i="24"/>
  <c r="M20" i="6"/>
  <c r="A19" i="24"/>
  <c r="B18" i="24"/>
  <c r="G20" i="6"/>
  <c r="C18" i="24"/>
  <c r="J20" i="6"/>
  <c r="H19" i="20"/>
  <c r="G19" i="20"/>
  <c r="L19" i="20"/>
  <c r="E19" i="20"/>
  <c r="I19" i="20"/>
  <c r="J19" i="20"/>
  <c r="A19" i="20"/>
  <c r="F19" i="20"/>
  <c r="C19" i="20"/>
  <c r="K19" i="20"/>
  <c r="B20" i="19"/>
  <c r="B20" i="21"/>
  <c r="B20" i="18"/>
  <c r="C22" i="5"/>
  <c r="AA21" i="5"/>
  <c r="B20" i="20"/>
  <c r="T21" i="5"/>
  <c r="A21" i="5"/>
  <c r="B19" i="27"/>
  <c r="I19" i="18"/>
  <c r="J19" i="18"/>
  <c r="C19" i="18"/>
  <c r="A19" i="27"/>
  <c r="E19" i="18"/>
  <c r="F19" i="18"/>
  <c r="K19" i="18"/>
  <c r="L19" i="18"/>
  <c r="G19" i="18"/>
  <c r="H19" i="18"/>
  <c r="A19" i="18"/>
  <c r="F18" i="27"/>
  <c r="G18" i="27"/>
  <c r="E18" i="27"/>
  <c r="N21" i="7"/>
  <c r="AE21" i="7"/>
  <c r="T21" i="7"/>
  <c r="A21" i="7"/>
  <c r="AA21" i="7"/>
  <c r="C22" i="7"/>
  <c r="E21" i="7"/>
  <c r="AB21" i="7"/>
  <c r="H21" i="7"/>
  <c r="AC21" i="7"/>
  <c r="K21" i="7"/>
  <c r="AD21" i="7"/>
  <c r="H20" i="22"/>
  <c r="I20" i="22"/>
  <c r="J20" i="22"/>
  <c r="G21" i="22"/>
  <c r="G22" i="22"/>
  <c r="I21" i="22"/>
  <c r="H21" i="22"/>
  <c r="J21" i="22"/>
  <c r="C23" i="7"/>
  <c r="N22" i="7"/>
  <c r="AE22" i="7"/>
  <c r="E22" i="7"/>
  <c r="AB22" i="7"/>
  <c r="T22" i="7"/>
  <c r="A22" i="7"/>
  <c r="K22" i="7"/>
  <c r="AD22" i="7"/>
  <c r="H22" i="7"/>
  <c r="AC22" i="7"/>
  <c r="AA22" i="7"/>
  <c r="G20" i="18"/>
  <c r="H20" i="18"/>
  <c r="I20" i="18"/>
  <c r="J20" i="18"/>
  <c r="E20" i="18"/>
  <c r="F20" i="18"/>
  <c r="K20" i="18"/>
  <c r="L20" i="18"/>
  <c r="A20" i="18"/>
  <c r="C20" i="18"/>
  <c r="B19" i="22"/>
  <c r="G21" i="7"/>
  <c r="A20" i="22"/>
  <c r="C19" i="22"/>
  <c r="J21" i="7"/>
  <c r="D19" i="22"/>
  <c r="M21" i="7"/>
  <c r="J21" i="24"/>
  <c r="I21" i="24"/>
  <c r="H21" i="24"/>
  <c r="G22" i="24"/>
  <c r="F19" i="27"/>
  <c r="E19" i="27"/>
  <c r="G19" i="27"/>
  <c r="A20" i="20"/>
  <c r="E20" i="20"/>
  <c r="F20" i="20"/>
  <c r="C20" i="20"/>
  <c r="K20" i="20"/>
  <c r="H20" i="20"/>
  <c r="G20" i="20"/>
  <c r="J20" i="20"/>
  <c r="L20" i="20"/>
  <c r="I20" i="20"/>
  <c r="B21" i="18"/>
  <c r="B21" i="21"/>
  <c r="AA22" i="5"/>
  <c r="B21" i="20"/>
  <c r="T22" i="5"/>
  <c r="A22" i="5"/>
  <c r="B21" i="19"/>
  <c r="C23" i="5"/>
  <c r="L20" i="21"/>
  <c r="N20" i="21"/>
  <c r="K20" i="21"/>
  <c r="D20" i="21"/>
  <c r="H20" i="21"/>
  <c r="J20" i="21"/>
  <c r="C20" i="21"/>
  <c r="G20" i="21"/>
  <c r="O20" i="21"/>
  <c r="F20" i="21"/>
  <c r="P20" i="21"/>
  <c r="I20" i="19"/>
  <c r="H20" i="19"/>
  <c r="L20" i="19"/>
  <c r="J20" i="19"/>
  <c r="F20" i="19"/>
  <c r="E20" i="19"/>
  <c r="A20" i="19"/>
  <c r="K20" i="19"/>
  <c r="C20" i="19"/>
  <c r="G20" i="19"/>
  <c r="B19" i="24"/>
  <c r="G21" i="6"/>
  <c r="C19" i="24"/>
  <c r="J21" i="6"/>
  <c r="D19" i="24"/>
  <c r="M21" i="6"/>
  <c r="A20" i="24"/>
  <c r="K22" i="6"/>
  <c r="AD22" i="6"/>
  <c r="T22" i="6"/>
  <c r="A22" i="6"/>
  <c r="AA22" i="6"/>
  <c r="N22" i="6"/>
  <c r="AE22" i="6"/>
  <c r="H22" i="6"/>
  <c r="AC22" i="6"/>
  <c r="C23" i="6"/>
  <c r="E21" i="19"/>
  <c r="J21" i="19"/>
  <c r="I21" i="19"/>
  <c r="H21" i="19"/>
  <c r="K21" i="19"/>
  <c r="C21" i="19"/>
  <c r="F21" i="19"/>
  <c r="A21" i="19"/>
  <c r="G21" i="19"/>
  <c r="L21" i="19"/>
  <c r="F21" i="20"/>
  <c r="E21" i="20"/>
  <c r="C21" i="20"/>
  <c r="H21" i="20"/>
  <c r="A21" i="20"/>
  <c r="K21" i="20"/>
  <c r="L21" i="20"/>
  <c r="J21" i="20"/>
  <c r="G21" i="20"/>
  <c r="I21" i="20"/>
  <c r="E21" i="18"/>
  <c r="F21" i="18"/>
  <c r="K21" i="18"/>
  <c r="L21" i="18"/>
  <c r="C21" i="18"/>
  <c r="A21" i="18"/>
  <c r="G21" i="18"/>
  <c r="H21" i="18"/>
  <c r="I21" i="18"/>
  <c r="J21" i="18"/>
  <c r="I22" i="24"/>
  <c r="G23" i="24"/>
  <c r="H22" i="24"/>
  <c r="J22" i="24"/>
  <c r="A21" i="22"/>
  <c r="B20" i="22"/>
  <c r="G22" i="7"/>
  <c r="C20" i="22"/>
  <c r="J22" i="7"/>
  <c r="D20" i="22"/>
  <c r="M22" i="7"/>
  <c r="E23" i="7"/>
  <c r="AB23" i="7"/>
  <c r="AA23" i="7"/>
  <c r="C24" i="7"/>
  <c r="N23" i="7"/>
  <c r="AE23" i="7"/>
  <c r="H23" i="7"/>
  <c r="AC23" i="7"/>
  <c r="K23" i="7"/>
  <c r="AD23" i="7"/>
  <c r="T23" i="7"/>
  <c r="I22" i="22"/>
  <c r="G23" i="22"/>
  <c r="H22" i="22"/>
  <c r="J22" i="22"/>
  <c r="T23" i="6"/>
  <c r="U23" i="6"/>
  <c r="H23" i="6"/>
  <c r="AC23" i="6"/>
  <c r="C24" i="6"/>
  <c r="N23" i="6"/>
  <c r="AE23" i="6"/>
  <c r="K23" i="6"/>
  <c r="AD23" i="6"/>
  <c r="AA23" i="6"/>
  <c r="C20" i="24"/>
  <c r="J22" i="6"/>
  <c r="B20" i="24"/>
  <c r="G22" i="6"/>
  <c r="D20" i="24"/>
  <c r="M22" i="6"/>
  <c r="A21" i="24"/>
  <c r="AA23" i="5"/>
  <c r="C24" i="5"/>
  <c r="B22" i="18"/>
  <c r="B22" i="19"/>
  <c r="T23" i="5"/>
  <c r="U23" i="5"/>
  <c r="B22" i="21"/>
  <c r="B22" i="20"/>
  <c r="P21" i="21"/>
  <c r="F21" i="21"/>
  <c r="K21" i="21"/>
  <c r="G21" i="21"/>
  <c r="D21" i="21"/>
  <c r="J21" i="21"/>
  <c r="N21" i="21"/>
  <c r="L21" i="21"/>
  <c r="C21" i="21"/>
  <c r="H21" i="21"/>
  <c r="O21" i="21"/>
  <c r="C22" i="20"/>
  <c r="J22" i="20"/>
  <c r="K22" i="20"/>
  <c r="G22" i="20"/>
  <c r="A22" i="20"/>
  <c r="I22" i="20"/>
  <c r="F22" i="20"/>
  <c r="H22" i="20"/>
  <c r="L22" i="20"/>
  <c r="E22" i="20"/>
  <c r="T24" i="5"/>
  <c r="U24" i="5"/>
  <c r="B23" i="19"/>
  <c r="B23" i="21"/>
  <c r="AA24" i="5"/>
  <c r="B23" i="20"/>
  <c r="C25" i="5"/>
  <c r="B23" i="18"/>
  <c r="D21" i="24"/>
  <c r="M23" i="6"/>
  <c r="A22" i="24"/>
  <c r="B21" i="24"/>
  <c r="G23" i="6"/>
  <c r="C21" i="24"/>
  <c r="J23" i="6"/>
  <c r="L22" i="21"/>
  <c r="K22" i="21"/>
  <c r="J22" i="21"/>
  <c r="N22" i="21"/>
  <c r="C22" i="21"/>
  <c r="H22" i="21"/>
  <c r="G22" i="21"/>
  <c r="P22" i="21"/>
  <c r="D22" i="21"/>
  <c r="F22" i="21"/>
  <c r="O22" i="21"/>
  <c r="I22" i="18"/>
  <c r="J22" i="18"/>
  <c r="G22" i="18"/>
  <c r="H22" i="18"/>
  <c r="A22" i="18"/>
  <c r="K22" i="18"/>
  <c r="L22" i="18"/>
  <c r="E22" i="18"/>
  <c r="F22" i="18"/>
  <c r="C22" i="18"/>
  <c r="J23" i="22"/>
  <c r="H23" i="22"/>
  <c r="I23" i="22"/>
  <c r="G24" i="22"/>
  <c r="AA24" i="7"/>
  <c r="K24" i="7"/>
  <c r="AD24" i="7"/>
  <c r="T24" i="7"/>
  <c r="U24" i="7"/>
  <c r="E24" i="7"/>
  <c r="AB24" i="7"/>
  <c r="N24" i="7"/>
  <c r="AE24" i="7"/>
  <c r="C25" i="7"/>
  <c r="H24" i="7"/>
  <c r="AC24" i="7"/>
  <c r="C21" i="22"/>
  <c r="J23" i="7"/>
  <c r="B21" i="22"/>
  <c r="G23" i="7"/>
  <c r="A22" i="22"/>
  <c r="D21" i="22"/>
  <c r="M23" i="7"/>
  <c r="H23" i="24"/>
  <c r="J23" i="24"/>
  <c r="G24" i="24"/>
  <c r="I23" i="24"/>
  <c r="L22" i="19"/>
  <c r="H22" i="19"/>
  <c r="F22" i="19"/>
  <c r="J22" i="19"/>
  <c r="E22" i="19"/>
  <c r="A22" i="19"/>
  <c r="I22" i="19"/>
  <c r="G22" i="19"/>
  <c r="K22" i="19"/>
  <c r="C22" i="19"/>
  <c r="T24" i="6"/>
  <c r="A24" i="6"/>
  <c r="AA24" i="6"/>
  <c r="K24" i="6"/>
  <c r="AD24" i="6"/>
  <c r="N24" i="6"/>
  <c r="AE24" i="6"/>
  <c r="H24" i="6"/>
  <c r="AC24" i="6"/>
  <c r="C25" i="6"/>
  <c r="AA25" i="6"/>
  <c r="K25" i="6"/>
  <c r="AD25" i="6"/>
  <c r="T25" i="6"/>
  <c r="A25" i="6"/>
  <c r="N25" i="6"/>
  <c r="AE25" i="6"/>
  <c r="H25" i="6"/>
  <c r="AC25" i="6"/>
  <c r="C26" i="6"/>
  <c r="B22" i="24"/>
  <c r="G24" i="6"/>
  <c r="A23" i="24"/>
  <c r="D22" i="24"/>
  <c r="M24" i="6"/>
  <c r="C22" i="24"/>
  <c r="J24" i="6"/>
  <c r="G23" i="18"/>
  <c r="H23" i="18"/>
  <c r="E23" i="18"/>
  <c r="F23" i="18"/>
  <c r="C23" i="18"/>
  <c r="K23" i="18"/>
  <c r="L23" i="18"/>
  <c r="I23" i="18"/>
  <c r="J23" i="18"/>
  <c r="A23" i="18"/>
  <c r="E23" i="19"/>
  <c r="I23" i="19"/>
  <c r="L23" i="19"/>
  <c r="K23" i="19"/>
  <c r="G23" i="19"/>
  <c r="F23" i="19"/>
  <c r="A23" i="19"/>
  <c r="C23" i="19"/>
  <c r="J23" i="19"/>
  <c r="H23" i="19"/>
  <c r="H24" i="24"/>
  <c r="I24" i="24"/>
  <c r="G25" i="24"/>
  <c r="J24" i="24"/>
  <c r="D22" i="22"/>
  <c r="M24" i="7"/>
  <c r="A23" i="22"/>
  <c r="C22" i="22"/>
  <c r="J24" i="7"/>
  <c r="B22" i="22"/>
  <c r="G24" i="7"/>
  <c r="C26" i="7"/>
  <c r="T25" i="7"/>
  <c r="U25" i="7"/>
  <c r="AA25" i="7"/>
  <c r="H25" i="7"/>
  <c r="AC25" i="7"/>
  <c r="E25" i="7"/>
  <c r="AB25" i="7"/>
  <c r="K25" i="7"/>
  <c r="AD25" i="7"/>
  <c r="N25" i="7"/>
  <c r="AE25" i="7"/>
  <c r="I24" i="22"/>
  <c r="G25" i="22"/>
  <c r="H24" i="22"/>
  <c r="J24" i="22"/>
  <c r="B24" i="19"/>
  <c r="B24" i="21"/>
  <c r="AA25" i="5"/>
  <c r="B24" i="18"/>
  <c r="B24" i="20"/>
  <c r="T25" i="5"/>
  <c r="C26" i="5"/>
  <c r="F23" i="20"/>
  <c r="J23" i="20"/>
  <c r="C23" i="20"/>
  <c r="A23" i="20"/>
  <c r="K23" i="20"/>
  <c r="E23" i="20"/>
  <c r="L23" i="20"/>
  <c r="H23" i="20"/>
  <c r="G23" i="20"/>
  <c r="I23" i="20"/>
  <c r="G23" i="21"/>
  <c r="C23" i="21"/>
  <c r="L23" i="21"/>
  <c r="N23" i="21"/>
  <c r="D23" i="21"/>
  <c r="O23" i="21"/>
  <c r="P23" i="21"/>
  <c r="F23" i="21"/>
  <c r="J23" i="21"/>
  <c r="H23" i="21"/>
  <c r="K23" i="21"/>
  <c r="B25" i="20"/>
  <c r="AA26" i="5"/>
  <c r="T26" i="5"/>
  <c r="B25" i="21"/>
  <c r="B25" i="18"/>
  <c r="B25" i="19"/>
  <c r="C27" i="5"/>
  <c r="L24" i="20"/>
  <c r="A24" i="20"/>
  <c r="C24" i="20"/>
  <c r="K24" i="20"/>
  <c r="G24" i="20"/>
  <c r="I24" i="20"/>
  <c r="E24" i="20"/>
  <c r="H24" i="20"/>
  <c r="F24" i="20"/>
  <c r="J24" i="20"/>
  <c r="P24" i="21"/>
  <c r="O24" i="21"/>
  <c r="H24" i="21"/>
  <c r="F24" i="21"/>
  <c r="J24" i="21"/>
  <c r="L24" i="21"/>
  <c r="K24" i="21"/>
  <c r="D24" i="21"/>
  <c r="C24" i="21"/>
  <c r="G24" i="21"/>
  <c r="N24" i="21"/>
  <c r="H26" i="7"/>
  <c r="AC26" i="7"/>
  <c r="K26" i="7"/>
  <c r="AD26" i="7"/>
  <c r="C27" i="7"/>
  <c r="AA26" i="7"/>
  <c r="T26" i="7"/>
  <c r="E26" i="7"/>
  <c r="AB26" i="7"/>
  <c r="N26" i="7"/>
  <c r="AE26" i="7"/>
  <c r="G26" i="24"/>
  <c r="I25" i="24"/>
  <c r="J25" i="24"/>
  <c r="H25" i="24"/>
  <c r="N26" i="6"/>
  <c r="AE26" i="6"/>
  <c r="K26" i="6"/>
  <c r="AD26" i="6"/>
  <c r="T26" i="6"/>
  <c r="AA26" i="6"/>
  <c r="H26" i="6"/>
  <c r="AC26" i="6"/>
  <c r="C27" i="6"/>
  <c r="G24" i="18"/>
  <c r="H24" i="18"/>
  <c r="E24" i="18"/>
  <c r="F24" i="18"/>
  <c r="K24" i="18"/>
  <c r="L24" i="18"/>
  <c r="I24" i="18"/>
  <c r="J24" i="18"/>
  <c r="A24" i="18"/>
  <c r="C24" i="18"/>
  <c r="E24" i="19"/>
  <c r="C24" i="19"/>
  <c r="L24" i="19"/>
  <c r="A24" i="19"/>
  <c r="G24" i="19"/>
  <c r="F24" i="19"/>
  <c r="K24" i="19"/>
  <c r="H24" i="19"/>
  <c r="J24" i="19"/>
  <c r="I24" i="19"/>
  <c r="I25" i="22"/>
  <c r="J25" i="22"/>
  <c r="G26" i="22"/>
  <c r="H25" i="22"/>
  <c r="C23" i="22"/>
  <c r="J25" i="7"/>
  <c r="D23" i="22"/>
  <c r="M25" i="7"/>
  <c r="B23" i="22"/>
  <c r="G25" i="7"/>
  <c r="A24" i="22"/>
  <c r="B23" i="24"/>
  <c r="G25" i="6"/>
  <c r="A24" i="24"/>
  <c r="C23" i="24"/>
  <c r="J25" i="6"/>
  <c r="D23" i="24"/>
  <c r="M25" i="6"/>
  <c r="I26" i="22"/>
  <c r="H26" i="22"/>
  <c r="J26" i="22"/>
  <c r="G27" i="22"/>
  <c r="AA27" i="7"/>
  <c r="K27" i="7"/>
  <c r="AD27" i="7"/>
  <c r="C28" i="7"/>
  <c r="N27" i="7"/>
  <c r="AE27" i="7"/>
  <c r="E27" i="7"/>
  <c r="AB27" i="7"/>
  <c r="T27" i="7"/>
  <c r="A27" i="7"/>
  <c r="H27" i="7"/>
  <c r="AC27" i="7"/>
  <c r="B26" i="21"/>
  <c r="B26" i="18"/>
  <c r="C28" i="5"/>
  <c r="B26" i="20"/>
  <c r="T27" i="5"/>
  <c r="AA27" i="5"/>
  <c r="B26" i="19"/>
  <c r="E25" i="19"/>
  <c r="A25" i="19"/>
  <c r="C25" i="19"/>
  <c r="H25" i="19"/>
  <c r="L25" i="19"/>
  <c r="I25" i="19"/>
  <c r="J25" i="19"/>
  <c r="G25" i="19"/>
  <c r="F25" i="19"/>
  <c r="K25" i="19"/>
  <c r="K25" i="21"/>
  <c r="G25" i="21"/>
  <c r="F25" i="21"/>
  <c r="C25" i="21"/>
  <c r="D25" i="21"/>
  <c r="O25" i="21"/>
  <c r="L25" i="21"/>
  <c r="N25" i="21"/>
  <c r="J25" i="21"/>
  <c r="P25" i="21"/>
  <c r="H25" i="21"/>
  <c r="C24" i="24"/>
  <c r="J26" i="6"/>
  <c r="B24" i="24"/>
  <c r="G26" i="6"/>
  <c r="D24" i="24"/>
  <c r="M26" i="6"/>
  <c r="A25" i="24"/>
  <c r="B24" i="22"/>
  <c r="G26" i="7"/>
  <c r="D24" i="22"/>
  <c r="M26" i="7"/>
  <c r="A25" i="22"/>
  <c r="C24" i="22"/>
  <c r="J26" i="7"/>
  <c r="AA27" i="6"/>
  <c r="K27" i="6"/>
  <c r="AD27" i="6"/>
  <c r="H27" i="6"/>
  <c r="AC27" i="6"/>
  <c r="T27" i="6"/>
  <c r="A27" i="6"/>
  <c r="N27" i="6"/>
  <c r="AE27" i="6"/>
  <c r="C28" i="6"/>
  <c r="J26" i="24"/>
  <c r="G27" i="24"/>
  <c r="I26" i="24"/>
  <c r="H26" i="24"/>
  <c r="E25" i="18"/>
  <c r="F25" i="18"/>
  <c r="K25" i="18"/>
  <c r="L25" i="18"/>
  <c r="I25" i="18"/>
  <c r="J25" i="18"/>
  <c r="A25" i="18"/>
  <c r="C25" i="18"/>
  <c r="G25" i="18"/>
  <c r="H25" i="18"/>
  <c r="F25" i="20"/>
  <c r="K25" i="20"/>
  <c r="J25" i="20"/>
  <c r="A25" i="20"/>
  <c r="I25" i="20"/>
  <c r="L25" i="20"/>
  <c r="C25" i="20"/>
  <c r="E25" i="20"/>
  <c r="G25" i="20"/>
  <c r="H25" i="20"/>
  <c r="T28" i="6"/>
  <c r="H28" i="6"/>
  <c r="AC28" i="6"/>
  <c r="K28" i="6"/>
  <c r="AD28" i="6"/>
  <c r="C29" i="6"/>
  <c r="N28" i="6"/>
  <c r="AE28" i="6"/>
  <c r="AA28" i="6"/>
  <c r="E26" i="20"/>
  <c r="K26" i="20"/>
  <c r="A26" i="20"/>
  <c r="G26" i="20"/>
  <c r="L26" i="20"/>
  <c r="H26" i="20"/>
  <c r="J26" i="20"/>
  <c r="F26" i="20"/>
  <c r="C26" i="20"/>
  <c r="I26" i="20"/>
  <c r="I26" i="18"/>
  <c r="J26" i="18"/>
  <c r="E26" i="18"/>
  <c r="F26" i="18"/>
  <c r="C26" i="18"/>
  <c r="K26" i="18"/>
  <c r="L26" i="18"/>
  <c r="A26" i="18"/>
  <c r="G26" i="18"/>
  <c r="H26" i="18"/>
  <c r="O26" i="21"/>
  <c r="L26" i="21"/>
  <c r="K26" i="21"/>
  <c r="D26" i="21"/>
  <c r="F26" i="21"/>
  <c r="G26" i="21"/>
  <c r="J26" i="21"/>
  <c r="H26" i="21"/>
  <c r="N26" i="21"/>
  <c r="P26" i="21"/>
  <c r="C26" i="21"/>
  <c r="H27" i="24"/>
  <c r="J27" i="24"/>
  <c r="G28" i="24"/>
  <c r="I27" i="24"/>
  <c r="B25" i="22"/>
  <c r="G27" i="7"/>
  <c r="A26" i="22"/>
  <c r="D25" i="22"/>
  <c r="M27" i="7"/>
  <c r="C25" i="22"/>
  <c r="J27" i="7"/>
  <c r="B25" i="24"/>
  <c r="G27" i="6"/>
  <c r="D25" i="24"/>
  <c r="M27" i="6"/>
  <c r="C25" i="24"/>
  <c r="J27" i="6"/>
  <c r="A26" i="24"/>
  <c r="F26" i="19"/>
  <c r="E26" i="19"/>
  <c r="H26" i="19"/>
  <c r="K26" i="19"/>
  <c r="I26" i="19"/>
  <c r="L26" i="19"/>
  <c r="J26" i="19"/>
  <c r="G26" i="19"/>
  <c r="C26" i="19"/>
  <c r="A26" i="19"/>
  <c r="C29" i="5"/>
  <c r="B27" i="20"/>
  <c r="B27" i="19"/>
  <c r="B27" i="21"/>
  <c r="AA28" i="5"/>
  <c r="T28" i="5"/>
  <c r="U28" i="5"/>
  <c r="B27" i="18"/>
  <c r="C29" i="7"/>
  <c r="E28" i="7"/>
  <c r="AB28" i="7"/>
  <c r="AA28" i="7"/>
  <c r="K28" i="7"/>
  <c r="AD28" i="7"/>
  <c r="T28" i="7"/>
  <c r="H28" i="7"/>
  <c r="AC28" i="7"/>
  <c r="N28" i="7"/>
  <c r="AE28" i="7"/>
  <c r="I27" i="22"/>
  <c r="H27" i="22"/>
  <c r="J27" i="22"/>
  <c r="G28" i="22"/>
  <c r="G29" i="22"/>
  <c r="H28" i="22"/>
  <c r="J28" i="22"/>
  <c r="I28" i="22"/>
  <c r="N29" i="7"/>
  <c r="AE29" i="7"/>
  <c r="K29" i="7"/>
  <c r="AD29" i="7"/>
  <c r="C30" i="7"/>
  <c r="AA29" i="7"/>
  <c r="E29" i="7"/>
  <c r="AB29" i="7"/>
  <c r="T29" i="7"/>
  <c r="U29" i="7"/>
  <c r="Y29" i="7"/>
  <c r="H29" i="7"/>
  <c r="AC29" i="7"/>
  <c r="A28" i="5"/>
  <c r="G27" i="19"/>
  <c r="F27" i="19"/>
  <c r="K27" i="19"/>
  <c r="A27" i="19"/>
  <c r="L27" i="19"/>
  <c r="E27" i="19"/>
  <c r="J27" i="19"/>
  <c r="C27" i="19"/>
  <c r="H27" i="19"/>
  <c r="I27" i="19"/>
  <c r="T29" i="5"/>
  <c r="U29" i="5"/>
  <c r="AA29" i="5"/>
  <c r="B28" i="19"/>
  <c r="B28" i="20"/>
  <c r="B28" i="18"/>
  <c r="B28" i="21"/>
  <c r="C30" i="5"/>
  <c r="B26" i="24"/>
  <c r="G28" i="6"/>
  <c r="A27" i="24"/>
  <c r="D26" i="24"/>
  <c r="M28" i="6"/>
  <c r="C26" i="24"/>
  <c r="J28" i="6"/>
  <c r="B26" i="22"/>
  <c r="G28" i="7"/>
  <c r="A27" i="22"/>
  <c r="C26" i="22"/>
  <c r="J28" i="7"/>
  <c r="D26" i="22"/>
  <c r="M28" i="7"/>
  <c r="H28" i="24"/>
  <c r="G29" i="24"/>
  <c r="I28" i="24"/>
  <c r="J28" i="24"/>
  <c r="I27" i="18"/>
  <c r="J27" i="18"/>
  <c r="K27" i="18"/>
  <c r="L27" i="18"/>
  <c r="C27" i="18"/>
  <c r="G27" i="18"/>
  <c r="H27" i="18"/>
  <c r="E27" i="18"/>
  <c r="F27" i="18"/>
  <c r="A27" i="18"/>
  <c r="F27" i="21"/>
  <c r="N27" i="21"/>
  <c r="L27" i="21"/>
  <c r="K27" i="21"/>
  <c r="O27" i="21"/>
  <c r="G27" i="21"/>
  <c r="J27" i="21"/>
  <c r="D27" i="21"/>
  <c r="C27" i="21"/>
  <c r="P27" i="21"/>
  <c r="H27" i="21"/>
  <c r="L27" i="20"/>
  <c r="K27" i="20"/>
  <c r="G27" i="20"/>
  <c r="J27" i="20"/>
  <c r="E27" i="20"/>
  <c r="F27" i="20"/>
  <c r="H27" i="20"/>
  <c r="I27" i="20"/>
  <c r="A27" i="20"/>
  <c r="C27" i="20"/>
  <c r="H29" i="6"/>
  <c r="AC29" i="6"/>
  <c r="C30" i="6"/>
  <c r="AA29" i="6"/>
  <c r="T29" i="6"/>
  <c r="A29" i="6"/>
  <c r="K29" i="6"/>
  <c r="AD29" i="6"/>
  <c r="N29" i="6"/>
  <c r="AE29" i="6"/>
  <c r="J29" i="24"/>
  <c r="G30" i="24"/>
  <c r="I29" i="24"/>
  <c r="H29" i="24"/>
  <c r="B27" i="22"/>
  <c r="G29" i="7"/>
  <c r="D27" i="22"/>
  <c r="M29" i="7"/>
  <c r="A28" i="22"/>
  <c r="C27" i="22"/>
  <c r="J29" i="7"/>
  <c r="D27" i="24"/>
  <c r="M29" i="6"/>
  <c r="C27" i="24"/>
  <c r="J29" i="6"/>
  <c r="A28" i="24"/>
  <c r="B27" i="24"/>
  <c r="G29" i="6"/>
  <c r="B29" i="19"/>
  <c r="C31" i="5"/>
  <c r="B29" i="18"/>
  <c r="AA30" i="5"/>
  <c r="B29" i="21"/>
  <c r="T30" i="5"/>
  <c r="A30" i="5"/>
  <c r="B29" i="20"/>
  <c r="K28" i="18"/>
  <c r="L28" i="18"/>
  <c r="G28" i="18"/>
  <c r="H28" i="18"/>
  <c r="A28" i="18"/>
  <c r="C28" i="18"/>
  <c r="I28" i="18"/>
  <c r="J28" i="18"/>
  <c r="E28" i="18"/>
  <c r="F28" i="18"/>
  <c r="K28" i="19"/>
  <c r="C28" i="19"/>
  <c r="H28" i="19"/>
  <c r="J28" i="19"/>
  <c r="G28" i="19"/>
  <c r="A28" i="19"/>
  <c r="L28" i="19"/>
  <c r="I28" i="19"/>
  <c r="F28" i="19"/>
  <c r="E28" i="19"/>
  <c r="T30" i="7"/>
  <c r="A30" i="7"/>
  <c r="H30" i="7"/>
  <c r="AC30" i="7"/>
  <c r="C31" i="7"/>
  <c r="K30" i="7"/>
  <c r="AD30" i="7"/>
  <c r="N30" i="7"/>
  <c r="AE30" i="7"/>
  <c r="E30" i="7"/>
  <c r="AB30" i="7"/>
  <c r="AA30" i="7"/>
  <c r="J29" i="22"/>
  <c r="I29" i="22"/>
  <c r="G30" i="22"/>
  <c r="H29" i="22"/>
  <c r="T30" i="6"/>
  <c r="A30" i="6"/>
  <c r="H30" i="6"/>
  <c r="AC30" i="6"/>
  <c r="N30" i="6"/>
  <c r="AE30" i="6"/>
  <c r="AA30" i="6"/>
  <c r="C31" i="6"/>
  <c r="K30" i="6"/>
  <c r="AD30" i="6"/>
  <c r="F28" i="21"/>
  <c r="J28" i="21"/>
  <c r="O28" i="21"/>
  <c r="L28" i="21"/>
  <c r="D28" i="21"/>
  <c r="N28" i="21"/>
  <c r="C28" i="21"/>
  <c r="P28" i="21"/>
  <c r="G28" i="21"/>
  <c r="H28" i="21"/>
  <c r="K28" i="21"/>
  <c r="G28" i="20"/>
  <c r="I28" i="20"/>
  <c r="L28" i="20"/>
  <c r="K28" i="20"/>
  <c r="H28" i="20"/>
  <c r="C28" i="20"/>
  <c r="E28" i="20"/>
  <c r="A28" i="20"/>
  <c r="F28" i="20"/>
  <c r="J28" i="20"/>
  <c r="I29" i="20"/>
  <c r="E29" i="20"/>
  <c r="A29" i="20"/>
  <c r="J29" i="20"/>
  <c r="K29" i="20"/>
  <c r="L29" i="20"/>
  <c r="G29" i="20"/>
  <c r="F29" i="20"/>
  <c r="H29" i="20"/>
  <c r="C29" i="20"/>
  <c r="J29" i="21"/>
  <c r="K29" i="21"/>
  <c r="C29" i="21"/>
  <c r="G29" i="21"/>
  <c r="D29" i="21"/>
  <c r="H29" i="21"/>
  <c r="O29" i="21"/>
  <c r="N29" i="21"/>
  <c r="P29" i="21"/>
  <c r="F29" i="21"/>
  <c r="L29" i="21"/>
  <c r="A29" i="18"/>
  <c r="K29" i="18"/>
  <c r="L29" i="18"/>
  <c r="I29" i="18"/>
  <c r="J29" i="18"/>
  <c r="G29" i="18"/>
  <c r="H29" i="18"/>
  <c r="E29" i="18"/>
  <c r="F29" i="18"/>
  <c r="C29" i="18"/>
  <c r="J30" i="24"/>
  <c r="I30" i="24"/>
  <c r="G31" i="24"/>
  <c r="H30" i="24"/>
  <c r="K31" i="6"/>
  <c r="AD31" i="6"/>
  <c r="H31" i="6"/>
  <c r="AC31" i="6"/>
  <c r="T31" i="6"/>
  <c r="C32" i="6"/>
  <c r="N31" i="6"/>
  <c r="AE31" i="6"/>
  <c r="AA31" i="6"/>
  <c r="J30" i="22"/>
  <c r="I30" i="22"/>
  <c r="H30" i="22"/>
  <c r="G31" i="22"/>
  <c r="H31" i="7"/>
  <c r="AC31" i="7"/>
  <c r="N31" i="7"/>
  <c r="AE31" i="7"/>
  <c r="C32" i="7"/>
  <c r="T31" i="7"/>
  <c r="AA31" i="7"/>
  <c r="K31" i="7"/>
  <c r="AD31" i="7"/>
  <c r="E31" i="7"/>
  <c r="AB31" i="7"/>
  <c r="B30" i="20"/>
  <c r="AA31" i="5"/>
  <c r="B30" i="19"/>
  <c r="B30" i="18"/>
  <c r="C32" i="5"/>
  <c r="T31" i="5"/>
  <c r="U31" i="5"/>
  <c r="B30" i="21"/>
  <c r="G29" i="19"/>
  <c r="I29" i="19"/>
  <c r="J29" i="19"/>
  <c r="H29" i="19"/>
  <c r="L29" i="19"/>
  <c r="C29" i="19"/>
  <c r="F29" i="19"/>
  <c r="K29" i="19"/>
  <c r="E29" i="19"/>
  <c r="A29" i="19"/>
  <c r="D28" i="24"/>
  <c r="M30" i="6"/>
  <c r="C28" i="24"/>
  <c r="J30" i="6"/>
  <c r="B28" i="24"/>
  <c r="G30" i="6"/>
  <c r="A29" i="24"/>
  <c r="D28" i="22"/>
  <c r="M30" i="7"/>
  <c r="B28" i="22"/>
  <c r="G30" i="7"/>
  <c r="A29" i="22"/>
  <c r="C28" i="22"/>
  <c r="J30" i="7"/>
  <c r="A30" i="18"/>
  <c r="G30" i="18"/>
  <c r="H30" i="18"/>
  <c r="C30" i="18"/>
  <c r="K30" i="18"/>
  <c r="L30" i="18"/>
  <c r="I30" i="18"/>
  <c r="J30" i="18"/>
  <c r="E30" i="18"/>
  <c r="F30" i="18"/>
  <c r="F30" i="20"/>
  <c r="K30" i="20"/>
  <c r="J30" i="20"/>
  <c r="L30" i="20"/>
  <c r="C30" i="20"/>
  <c r="A30" i="20"/>
  <c r="E30" i="20"/>
  <c r="H30" i="20"/>
  <c r="G30" i="20"/>
  <c r="I30" i="20"/>
  <c r="D29" i="24"/>
  <c r="M31" i="6"/>
  <c r="B29" i="24"/>
  <c r="G31" i="6"/>
  <c r="C29" i="24"/>
  <c r="J31" i="6"/>
  <c r="A30" i="24"/>
  <c r="C30" i="21"/>
  <c r="P30" i="21"/>
  <c r="K30" i="21"/>
  <c r="J30" i="21"/>
  <c r="O30" i="21"/>
  <c r="L30" i="21"/>
  <c r="H30" i="21"/>
  <c r="F30" i="21"/>
  <c r="G30" i="21"/>
  <c r="N30" i="21"/>
  <c r="D30" i="21"/>
  <c r="AA32" i="5"/>
  <c r="B31" i="19"/>
  <c r="B31" i="18"/>
  <c r="B31" i="21"/>
  <c r="T32" i="5"/>
  <c r="A32" i="5"/>
  <c r="B31" i="20"/>
  <c r="C33" i="5"/>
  <c r="G30" i="19"/>
  <c r="C30" i="19"/>
  <c r="J30" i="19"/>
  <c r="H30" i="19"/>
  <c r="K30" i="19"/>
  <c r="I30" i="19"/>
  <c r="F30" i="19"/>
  <c r="E30" i="19"/>
  <c r="A30" i="19"/>
  <c r="L30" i="19"/>
  <c r="N32" i="7"/>
  <c r="AE32" i="7"/>
  <c r="K32" i="7"/>
  <c r="AD32" i="7"/>
  <c r="C33" i="7"/>
  <c r="AA32" i="7"/>
  <c r="T32" i="7"/>
  <c r="U32" i="7"/>
  <c r="E32" i="7"/>
  <c r="AB32" i="7"/>
  <c r="H32" i="7"/>
  <c r="AC32" i="7"/>
  <c r="J31" i="22"/>
  <c r="H31" i="22"/>
  <c r="I31" i="22"/>
  <c r="G32" i="22"/>
  <c r="K32" i="6"/>
  <c r="AD32" i="6"/>
  <c r="H32" i="6"/>
  <c r="AC32" i="6"/>
  <c r="N32" i="6"/>
  <c r="AE32" i="6"/>
  <c r="C33" i="6"/>
  <c r="AA32" i="6"/>
  <c r="T32" i="6"/>
  <c r="A32" i="6"/>
  <c r="B29" i="22"/>
  <c r="G31" i="7"/>
  <c r="A30" i="22"/>
  <c r="D29" i="22"/>
  <c r="M31" i="7"/>
  <c r="C29" i="22"/>
  <c r="J31" i="7"/>
  <c r="J31" i="24"/>
  <c r="G32" i="24"/>
  <c r="I31" i="24"/>
  <c r="H31" i="24"/>
  <c r="I32" i="24"/>
  <c r="G33" i="24"/>
  <c r="H32" i="24"/>
  <c r="J32" i="24"/>
  <c r="C34" i="6"/>
  <c r="N33" i="6"/>
  <c r="AE33" i="6"/>
  <c r="T33" i="6"/>
  <c r="H33" i="6"/>
  <c r="AC33" i="6"/>
  <c r="AA33" i="6"/>
  <c r="K33" i="6"/>
  <c r="AD33" i="6"/>
  <c r="J32" i="22"/>
  <c r="H32" i="22"/>
  <c r="G33" i="22"/>
  <c r="I32" i="22"/>
  <c r="H33" i="7"/>
  <c r="AC33" i="7"/>
  <c r="T33" i="7"/>
  <c r="A33" i="7"/>
  <c r="C34" i="7"/>
  <c r="E33" i="7"/>
  <c r="AB33" i="7"/>
  <c r="N33" i="7"/>
  <c r="AE33" i="7"/>
  <c r="K33" i="7"/>
  <c r="AD33" i="7"/>
  <c r="AA33" i="7"/>
  <c r="C31" i="18"/>
  <c r="E31" i="18"/>
  <c r="F31" i="18"/>
  <c r="I31" i="18"/>
  <c r="J31" i="18"/>
  <c r="K31" i="18"/>
  <c r="L31" i="18"/>
  <c r="G31" i="18"/>
  <c r="H31" i="18"/>
  <c r="A31" i="18"/>
  <c r="B30" i="24"/>
  <c r="G32" i="6"/>
  <c r="C30" i="24"/>
  <c r="J32" i="6"/>
  <c r="D30" i="24"/>
  <c r="M32" i="6"/>
  <c r="A31" i="24"/>
  <c r="C30" i="22"/>
  <c r="J32" i="7"/>
  <c r="B30" i="22"/>
  <c r="G32" i="7"/>
  <c r="A31" i="22"/>
  <c r="D30" i="22"/>
  <c r="M32" i="7"/>
  <c r="C34" i="5"/>
  <c r="B32" i="18"/>
  <c r="B32" i="20"/>
  <c r="T33" i="5"/>
  <c r="A33" i="5"/>
  <c r="B32" i="19"/>
  <c r="AA33" i="5"/>
  <c r="B32" i="21"/>
  <c r="L31" i="20"/>
  <c r="A31" i="20"/>
  <c r="I31" i="20"/>
  <c r="H31" i="20"/>
  <c r="E31" i="20"/>
  <c r="G31" i="20"/>
  <c r="C31" i="20"/>
  <c r="J31" i="20"/>
  <c r="K31" i="20"/>
  <c r="F31" i="20"/>
  <c r="G31" i="21"/>
  <c r="H31" i="21"/>
  <c r="L31" i="21"/>
  <c r="P31" i="21"/>
  <c r="N31" i="21"/>
  <c r="C31" i="21"/>
  <c r="O31" i="21"/>
  <c r="J31" i="21"/>
  <c r="F31" i="21"/>
  <c r="K31" i="21"/>
  <c r="D31" i="21"/>
  <c r="F31" i="19"/>
  <c r="A31" i="19"/>
  <c r="G31" i="19"/>
  <c r="C31" i="19"/>
  <c r="I31" i="19"/>
  <c r="J31" i="19"/>
  <c r="L31" i="19"/>
  <c r="E31" i="19"/>
  <c r="K31" i="19"/>
  <c r="H31" i="19"/>
  <c r="I32" i="18"/>
  <c r="J32" i="18"/>
  <c r="A32" i="18"/>
  <c r="C32" i="18"/>
  <c r="G32" i="18"/>
  <c r="H32" i="18"/>
  <c r="K32" i="18"/>
  <c r="L32" i="18"/>
  <c r="E32" i="18"/>
  <c r="F32" i="18"/>
  <c r="T34" i="5"/>
  <c r="A34" i="5"/>
  <c r="B33" i="18"/>
  <c r="B33" i="19"/>
  <c r="B33" i="21"/>
  <c r="AA34" i="5"/>
  <c r="C35" i="5"/>
  <c r="B33" i="20"/>
  <c r="P32" i="21"/>
  <c r="D32" i="21"/>
  <c r="H32" i="21"/>
  <c r="L32" i="21"/>
  <c r="G32" i="21"/>
  <c r="F32" i="21"/>
  <c r="O32" i="21"/>
  <c r="J32" i="21"/>
  <c r="C32" i="21"/>
  <c r="K32" i="21"/>
  <c r="N32" i="21"/>
  <c r="F32" i="19"/>
  <c r="C32" i="19"/>
  <c r="A32" i="19"/>
  <c r="L32" i="19"/>
  <c r="H32" i="19"/>
  <c r="I32" i="19"/>
  <c r="G32" i="19"/>
  <c r="J32" i="19"/>
  <c r="K32" i="19"/>
  <c r="E32" i="19"/>
  <c r="K32" i="20"/>
  <c r="J32" i="20"/>
  <c r="H32" i="20"/>
  <c r="I32" i="20"/>
  <c r="F32" i="20"/>
  <c r="G32" i="20"/>
  <c r="E32" i="20"/>
  <c r="A32" i="20"/>
  <c r="L32" i="20"/>
  <c r="C32" i="20"/>
  <c r="C31" i="22"/>
  <c r="J33" i="7"/>
  <c r="B31" i="22"/>
  <c r="G33" i="7"/>
  <c r="D31" i="22"/>
  <c r="M33" i="7"/>
  <c r="A32" i="22"/>
  <c r="D31" i="24"/>
  <c r="M33" i="6"/>
  <c r="C31" i="24"/>
  <c r="J33" i="6"/>
  <c r="A32" i="24"/>
  <c r="B31" i="24"/>
  <c r="G33" i="6"/>
  <c r="T34" i="7"/>
  <c r="A34" i="7"/>
  <c r="N34" i="7"/>
  <c r="AE34" i="7"/>
  <c r="H34" i="7"/>
  <c r="AC34" i="7"/>
  <c r="AA34" i="7"/>
  <c r="E34" i="7"/>
  <c r="AB34" i="7"/>
  <c r="C35" i="7"/>
  <c r="K34" i="7"/>
  <c r="AD34" i="7"/>
  <c r="H33" i="22"/>
  <c r="J33" i="22"/>
  <c r="G34" i="22"/>
  <c r="I33" i="22"/>
  <c r="N34" i="6"/>
  <c r="AE34" i="6"/>
  <c r="AA34" i="6"/>
  <c r="T34" i="6"/>
  <c r="A34" i="6"/>
  <c r="H34" i="6"/>
  <c r="AC34" i="6"/>
  <c r="K34" i="6"/>
  <c r="AD34" i="6"/>
  <c r="C35" i="6"/>
  <c r="H33" i="24"/>
  <c r="I33" i="24"/>
  <c r="J33" i="24"/>
  <c r="G34" i="24"/>
  <c r="J34" i="24"/>
  <c r="G35" i="24"/>
  <c r="H34" i="24"/>
  <c r="I34" i="24"/>
  <c r="I34" i="22"/>
  <c r="G35" i="22"/>
  <c r="J34" i="22"/>
  <c r="H34" i="22"/>
  <c r="AA35" i="7"/>
  <c r="K35" i="7"/>
  <c r="AD35" i="7"/>
  <c r="T35" i="7"/>
  <c r="A35" i="7"/>
  <c r="C36" i="7"/>
  <c r="E35" i="7"/>
  <c r="AB35" i="7"/>
  <c r="H35" i="7"/>
  <c r="AC35" i="7"/>
  <c r="N35" i="7"/>
  <c r="AE35" i="7"/>
  <c r="B32" i="22"/>
  <c r="G34" i="7"/>
  <c r="D32" i="22"/>
  <c r="M34" i="7"/>
  <c r="C32" i="22"/>
  <c r="J34" i="7"/>
  <c r="A33" i="22"/>
  <c r="F33" i="20"/>
  <c r="C33" i="20"/>
  <c r="H33" i="20"/>
  <c r="A33" i="20"/>
  <c r="J33" i="20"/>
  <c r="E33" i="20"/>
  <c r="K33" i="20"/>
  <c r="G33" i="20"/>
  <c r="I33" i="20"/>
  <c r="L33" i="20"/>
  <c r="T35" i="5"/>
  <c r="A35" i="5"/>
  <c r="B34" i="20"/>
  <c r="C36" i="5"/>
  <c r="B34" i="18"/>
  <c r="B34" i="21"/>
  <c r="B34" i="19"/>
  <c r="AA35" i="5"/>
  <c r="H33" i="21"/>
  <c r="L33" i="21"/>
  <c r="F33" i="21"/>
  <c r="D33" i="21"/>
  <c r="K33" i="21"/>
  <c r="J33" i="21"/>
  <c r="P33" i="21"/>
  <c r="C33" i="21"/>
  <c r="N33" i="21"/>
  <c r="O33" i="21"/>
  <c r="G33" i="21"/>
  <c r="C33" i="18"/>
  <c r="I33" i="18"/>
  <c r="J33" i="18"/>
  <c r="G33" i="18"/>
  <c r="H33" i="18"/>
  <c r="E33" i="18"/>
  <c r="F33" i="18"/>
  <c r="K33" i="18"/>
  <c r="L33" i="18"/>
  <c r="A33" i="18"/>
  <c r="AA35" i="6"/>
  <c r="N35" i="6"/>
  <c r="AE35" i="6"/>
  <c r="C36" i="6"/>
  <c r="K35" i="6"/>
  <c r="AD35" i="6"/>
  <c r="H35" i="6"/>
  <c r="AC35" i="6"/>
  <c r="T35" i="6"/>
  <c r="D32" i="24"/>
  <c r="M34" i="6"/>
  <c r="B32" i="24"/>
  <c r="G34" i="6"/>
  <c r="C32" i="24"/>
  <c r="J34" i="6"/>
  <c r="A33" i="24"/>
  <c r="J33" i="19"/>
  <c r="H33" i="19"/>
  <c r="F33" i="19"/>
  <c r="K33" i="19"/>
  <c r="C33" i="19"/>
  <c r="I33" i="19"/>
  <c r="A33" i="19"/>
  <c r="E33" i="19"/>
  <c r="L33" i="19"/>
  <c r="G33" i="19"/>
  <c r="C33" i="24"/>
  <c r="J35" i="6"/>
  <c r="D33" i="24"/>
  <c r="M35" i="6"/>
  <c r="A34" i="24"/>
  <c r="B33" i="24"/>
  <c r="G35" i="6"/>
  <c r="K36" i="6"/>
  <c r="AD36" i="6"/>
  <c r="AA36" i="6"/>
  <c r="N36" i="6"/>
  <c r="AE36" i="6"/>
  <c r="T36" i="6"/>
  <c r="U36" i="6"/>
  <c r="Y36" i="6"/>
  <c r="C37" i="6"/>
  <c r="H36" i="6"/>
  <c r="AC36" i="6"/>
  <c r="C34" i="21"/>
  <c r="G34" i="21"/>
  <c r="J34" i="21"/>
  <c r="H34" i="21"/>
  <c r="D34" i="21"/>
  <c r="O34" i="21"/>
  <c r="P34" i="21"/>
  <c r="L34" i="21"/>
  <c r="F34" i="21"/>
  <c r="N34" i="21"/>
  <c r="K34" i="21"/>
  <c r="I34" i="20"/>
  <c r="F34" i="20"/>
  <c r="J34" i="20"/>
  <c r="L34" i="20"/>
  <c r="H34" i="20"/>
  <c r="G34" i="20"/>
  <c r="E34" i="20"/>
  <c r="C34" i="20"/>
  <c r="K34" i="20"/>
  <c r="A34" i="20"/>
  <c r="A34" i="22"/>
  <c r="D33" i="22"/>
  <c r="M35" i="7"/>
  <c r="C33" i="22"/>
  <c r="J35" i="7"/>
  <c r="B33" i="22"/>
  <c r="G35" i="7"/>
  <c r="L34" i="19"/>
  <c r="G34" i="19"/>
  <c r="E34" i="19"/>
  <c r="F34" i="19"/>
  <c r="I34" i="19"/>
  <c r="H34" i="19"/>
  <c r="K34" i="19"/>
  <c r="A34" i="19"/>
  <c r="C34" i="19"/>
  <c r="J34" i="19"/>
  <c r="A34" i="18"/>
  <c r="C34" i="18"/>
  <c r="E34" i="18"/>
  <c r="F34" i="18"/>
  <c r="K34" i="18"/>
  <c r="L34" i="18"/>
  <c r="I34" i="18"/>
  <c r="J34" i="18"/>
  <c r="G34" i="18"/>
  <c r="H34" i="18"/>
  <c r="AA36" i="5"/>
  <c r="B35" i="19"/>
  <c r="B35" i="18"/>
  <c r="B35" i="20"/>
  <c r="C37" i="5"/>
  <c r="B35" i="21"/>
  <c r="T36" i="5"/>
  <c r="U36" i="5"/>
  <c r="C37" i="7"/>
  <c r="K36" i="7"/>
  <c r="AD36" i="7"/>
  <c r="H36" i="7"/>
  <c r="AC36" i="7"/>
  <c r="E36" i="7"/>
  <c r="AB36" i="7"/>
  <c r="AA36" i="7"/>
  <c r="T36" i="7"/>
  <c r="A36" i="7"/>
  <c r="N36" i="7"/>
  <c r="AE36" i="7"/>
  <c r="J35" i="22"/>
  <c r="H35" i="22"/>
  <c r="I35" i="22"/>
  <c r="G36" i="22"/>
  <c r="H35" i="24"/>
  <c r="J35" i="24"/>
  <c r="G36" i="24"/>
  <c r="I35" i="24"/>
  <c r="H36" i="24"/>
  <c r="I36" i="24"/>
  <c r="G37" i="24"/>
  <c r="J36" i="24"/>
  <c r="C35" i="21"/>
  <c r="O35" i="21"/>
  <c r="N35" i="21"/>
  <c r="H35" i="21"/>
  <c r="P35" i="21"/>
  <c r="D35" i="21"/>
  <c r="G35" i="21"/>
  <c r="F35" i="21"/>
  <c r="K35" i="21"/>
  <c r="L35" i="21"/>
  <c r="J35" i="21"/>
  <c r="T37" i="5"/>
  <c r="U37" i="5"/>
  <c r="C38" i="5"/>
  <c r="B36" i="21"/>
  <c r="AA37" i="5"/>
  <c r="B36" i="20"/>
  <c r="B36" i="18"/>
  <c r="B36" i="19"/>
  <c r="G35" i="18"/>
  <c r="H35" i="18"/>
  <c r="I35" i="18"/>
  <c r="J35" i="18"/>
  <c r="K35" i="18"/>
  <c r="L35" i="18"/>
  <c r="C35" i="18"/>
  <c r="E35" i="18"/>
  <c r="F35" i="18"/>
  <c r="A35" i="18"/>
  <c r="D34" i="22"/>
  <c r="M36" i="7"/>
  <c r="A35" i="22"/>
  <c r="C34" i="22"/>
  <c r="J36" i="7"/>
  <c r="B34" i="22"/>
  <c r="G36" i="7"/>
  <c r="H36" i="22"/>
  <c r="J36" i="22"/>
  <c r="G37" i="22"/>
  <c r="I36" i="22"/>
  <c r="N37" i="7"/>
  <c r="AE37" i="7"/>
  <c r="E37" i="7"/>
  <c r="AB37" i="7"/>
  <c r="C38" i="7"/>
  <c r="H37" i="7"/>
  <c r="AC37" i="7"/>
  <c r="AA37" i="7"/>
  <c r="K37" i="7"/>
  <c r="AD37" i="7"/>
  <c r="T37" i="7"/>
  <c r="A37" i="7"/>
  <c r="I35" i="20"/>
  <c r="H35" i="20"/>
  <c r="L35" i="20"/>
  <c r="J35" i="20"/>
  <c r="K35" i="20"/>
  <c r="C35" i="20"/>
  <c r="F35" i="20"/>
  <c r="E35" i="20"/>
  <c r="A35" i="20"/>
  <c r="G35" i="20"/>
  <c r="C35" i="19"/>
  <c r="K35" i="19"/>
  <c r="L35" i="19"/>
  <c r="E35" i="19"/>
  <c r="G35" i="19"/>
  <c r="I35" i="19"/>
  <c r="A35" i="19"/>
  <c r="J35" i="19"/>
  <c r="H35" i="19"/>
  <c r="F35" i="19"/>
  <c r="N37" i="6"/>
  <c r="AE37" i="6"/>
  <c r="K37" i="6"/>
  <c r="AD37" i="6"/>
  <c r="AA37" i="6"/>
  <c r="C38" i="6"/>
  <c r="H37" i="6"/>
  <c r="AC37" i="6"/>
  <c r="T37" i="6"/>
  <c r="A37" i="6"/>
  <c r="A35" i="24"/>
  <c r="C34" i="24"/>
  <c r="J36" i="6"/>
  <c r="D34" i="24"/>
  <c r="M36" i="6"/>
  <c r="B34" i="24"/>
  <c r="G36" i="6"/>
  <c r="U37" i="6"/>
  <c r="C39" i="6"/>
  <c r="N38" i="6"/>
  <c r="AE38" i="6"/>
  <c r="T38" i="6"/>
  <c r="U38" i="6"/>
  <c r="Y38" i="6"/>
  <c r="H38" i="6"/>
  <c r="AC38" i="6"/>
  <c r="K38" i="6"/>
  <c r="AD38" i="6"/>
  <c r="AA38" i="6"/>
  <c r="B35" i="22"/>
  <c r="G37" i="7"/>
  <c r="D35" i="22"/>
  <c r="M37" i="7"/>
  <c r="C35" i="22"/>
  <c r="J37" i="7"/>
  <c r="A36" i="22"/>
  <c r="G36" i="18"/>
  <c r="H36" i="18"/>
  <c r="A36" i="18"/>
  <c r="C36" i="18"/>
  <c r="I36" i="18"/>
  <c r="J36" i="18"/>
  <c r="K36" i="18"/>
  <c r="L36" i="18"/>
  <c r="E36" i="18"/>
  <c r="F36" i="18"/>
  <c r="K36" i="20"/>
  <c r="E36" i="20"/>
  <c r="C36" i="20"/>
  <c r="J36" i="20"/>
  <c r="H36" i="20"/>
  <c r="A36" i="20"/>
  <c r="F36" i="20"/>
  <c r="I36" i="20"/>
  <c r="L36" i="20"/>
  <c r="G36" i="20"/>
  <c r="K36" i="21"/>
  <c r="J36" i="21"/>
  <c r="L36" i="21"/>
  <c r="D36" i="21"/>
  <c r="F36" i="21"/>
  <c r="N36" i="21"/>
  <c r="P36" i="21"/>
  <c r="H36" i="21"/>
  <c r="G36" i="21"/>
  <c r="O36" i="21"/>
  <c r="C36" i="21"/>
  <c r="B35" i="24"/>
  <c r="G37" i="6"/>
  <c r="A36" i="24"/>
  <c r="D35" i="24"/>
  <c r="M37" i="6"/>
  <c r="C35" i="24"/>
  <c r="J37" i="6"/>
  <c r="N38" i="7"/>
  <c r="AE38" i="7"/>
  <c r="K38" i="7"/>
  <c r="AD38" i="7"/>
  <c r="AA38" i="7"/>
  <c r="H38" i="7"/>
  <c r="AC38" i="7"/>
  <c r="E38" i="7"/>
  <c r="AB38" i="7"/>
  <c r="C39" i="7"/>
  <c r="T38" i="7"/>
  <c r="A38" i="7"/>
  <c r="I37" i="22"/>
  <c r="H37" i="22"/>
  <c r="J37" i="22"/>
  <c r="G38" i="22"/>
  <c r="J36" i="19"/>
  <c r="C36" i="19"/>
  <c r="I36" i="19"/>
  <c r="A36" i="19"/>
  <c r="E36" i="19"/>
  <c r="G36" i="19"/>
  <c r="K36" i="19"/>
  <c r="H36" i="19"/>
  <c r="L36" i="19"/>
  <c r="F36" i="19"/>
  <c r="B37" i="20"/>
  <c r="T38" i="5"/>
  <c r="A38" i="5"/>
  <c r="AA38" i="5"/>
  <c r="B37" i="18"/>
  <c r="C39" i="5"/>
  <c r="B37" i="19"/>
  <c r="B37" i="21"/>
  <c r="G38" i="24"/>
  <c r="J37" i="24"/>
  <c r="I37" i="24"/>
  <c r="H37" i="24"/>
  <c r="P37" i="21"/>
  <c r="K37" i="21"/>
  <c r="D37" i="21"/>
  <c r="F37" i="21"/>
  <c r="C37" i="21"/>
  <c r="N37" i="21"/>
  <c r="O37" i="21"/>
  <c r="J37" i="21"/>
  <c r="H37" i="21"/>
  <c r="G37" i="21"/>
  <c r="L37" i="21"/>
  <c r="T39" i="7"/>
  <c r="A39" i="7"/>
  <c r="H39" i="7"/>
  <c r="AC39" i="7"/>
  <c r="C40" i="7"/>
  <c r="E39" i="7"/>
  <c r="AB39" i="7"/>
  <c r="K39" i="7"/>
  <c r="AD39" i="7"/>
  <c r="N39" i="7"/>
  <c r="AE39" i="7"/>
  <c r="AA39" i="7"/>
  <c r="B38" i="19"/>
  <c r="C40" i="5"/>
  <c r="B38" i="18"/>
  <c r="B38" i="21"/>
  <c r="AA39" i="5"/>
  <c r="T39" i="5"/>
  <c r="A39" i="5"/>
  <c r="B38" i="20"/>
  <c r="H38" i="24"/>
  <c r="G39" i="24"/>
  <c r="I38" i="24"/>
  <c r="J38" i="24"/>
  <c r="A37" i="19"/>
  <c r="E37" i="19"/>
  <c r="L37" i="19"/>
  <c r="G37" i="19"/>
  <c r="J37" i="19"/>
  <c r="H37" i="19"/>
  <c r="K37" i="19"/>
  <c r="F37" i="19"/>
  <c r="I37" i="19"/>
  <c r="C37" i="19"/>
  <c r="I37" i="18"/>
  <c r="J37" i="18"/>
  <c r="G37" i="18"/>
  <c r="H37" i="18"/>
  <c r="C37" i="18"/>
  <c r="A37" i="18"/>
  <c r="E37" i="18"/>
  <c r="F37" i="18"/>
  <c r="K37" i="18"/>
  <c r="L37" i="18"/>
  <c r="H37" i="20"/>
  <c r="K37" i="20"/>
  <c r="E37" i="20"/>
  <c r="L37" i="20"/>
  <c r="C37" i="20"/>
  <c r="J37" i="20"/>
  <c r="G37" i="20"/>
  <c r="A37" i="20"/>
  <c r="I37" i="20"/>
  <c r="F37" i="20"/>
  <c r="H38" i="22"/>
  <c r="I38" i="22"/>
  <c r="J38" i="22"/>
  <c r="G39" i="22"/>
  <c r="D36" i="24"/>
  <c r="M38" i="6"/>
  <c r="B36" i="24"/>
  <c r="G38" i="6"/>
  <c r="C36" i="24"/>
  <c r="J38" i="6"/>
  <c r="A37" i="24"/>
  <c r="C36" i="22"/>
  <c r="J38" i="7"/>
  <c r="A37" i="22"/>
  <c r="B36" i="22"/>
  <c r="G38" i="7"/>
  <c r="D36" i="22"/>
  <c r="M38" i="7"/>
  <c r="A38" i="6"/>
  <c r="N39" i="6"/>
  <c r="AE39" i="6"/>
  <c r="C40" i="6"/>
  <c r="AA39" i="6"/>
  <c r="H39" i="6"/>
  <c r="AC39" i="6"/>
  <c r="K39" i="6"/>
  <c r="AD39" i="6"/>
  <c r="T39" i="6"/>
  <c r="U39" i="6"/>
  <c r="Y39" i="6"/>
  <c r="C37" i="22"/>
  <c r="J39" i="7"/>
  <c r="A38" i="22"/>
  <c r="B37" i="22"/>
  <c r="G39" i="7"/>
  <c r="D37" i="22"/>
  <c r="M39" i="7"/>
  <c r="F38" i="21"/>
  <c r="D38" i="21"/>
  <c r="N38" i="21"/>
  <c r="O38" i="21"/>
  <c r="G38" i="21"/>
  <c r="K38" i="21"/>
  <c r="C38" i="21"/>
  <c r="L38" i="21"/>
  <c r="P38" i="21"/>
  <c r="H38" i="21"/>
  <c r="J38" i="21"/>
  <c r="G38" i="19"/>
  <c r="L38" i="19"/>
  <c r="E38" i="19"/>
  <c r="F38" i="19"/>
  <c r="C38" i="19"/>
  <c r="J38" i="19"/>
  <c r="H38" i="19"/>
  <c r="K38" i="19"/>
  <c r="I38" i="19"/>
  <c r="A38" i="19"/>
  <c r="N40" i="6"/>
  <c r="H40" i="6"/>
  <c r="AC40" i="6"/>
  <c r="T40" i="6"/>
  <c r="U40" i="6"/>
  <c r="K40" i="6"/>
  <c r="AA40" i="6"/>
  <c r="M19" i="31"/>
  <c r="M64" i="31"/>
  <c r="B37" i="24"/>
  <c r="G39" i="6"/>
  <c r="D37" i="24"/>
  <c r="M39" i="6"/>
  <c r="A38" i="24"/>
  <c r="C37" i="24"/>
  <c r="J39" i="6"/>
  <c r="I39" i="22"/>
  <c r="J39" i="22"/>
  <c r="H39" i="22"/>
  <c r="I39" i="24"/>
  <c r="J39" i="24"/>
  <c r="H39" i="24"/>
  <c r="J38" i="20"/>
  <c r="H38" i="20"/>
  <c r="I38" i="20"/>
  <c r="A38" i="20"/>
  <c r="E38" i="20"/>
  <c r="L38" i="20"/>
  <c r="G38" i="20"/>
  <c r="F38" i="20"/>
  <c r="C38" i="20"/>
  <c r="K38" i="20"/>
  <c r="A38" i="18"/>
  <c r="G38" i="18"/>
  <c r="H38" i="18"/>
  <c r="K38" i="18"/>
  <c r="L38" i="18"/>
  <c r="I38" i="18"/>
  <c r="J38" i="18"/>
  <c r="C38" i="18"/>
  <c r="E38" i="18"/>
  <c r="F38" i="18"/>
  <c r="T40" i="5"/>
  <c r="A40" i="5"/>
  <c r="B39" i="21"/>
  <c r="B39" i="20"/>
  <c r="B39" i="18"/>
  <c r="B39" i="19"/>
  <c r="AA40" i="5"/>
  <c r="B33" i="13"/>
  <c r="B31" i="13"/>
  <c r="B35" i="13"/>
  <c r="B37" i="13"/>
  <c r="P2" i="13"/>
  <c r="S20" i="13"/>
  <c r="P27" i="13"/>
  <c r="S45" i="13"/>
  <c r="K40" i="7"/>
  <c r="AD40" i="7"/>
  <c r="E40" i="7"/>
  <c r="H40" i="7"/>
  <c r="AC40" i="7"/>
  <c r="AA40" i="7"/>
  <c r="N40" i="7"/>
  <c r="T40" i="7"/>
  <c r="U40" i="7"/>
  <c r="Y40" i="7"/>
  <c r="O30" i="9"/>
  <c r="O18" i="9"/>
  <c r="O17" i="9"/>
  <c r="O7" i="9"/>
  <c r="O9" i="9"/>
  <c r="O33" i="9"/>
  <c r="O39" i="9"/>
  <c r="O34" i="9"/>
  <c r="O37" i="9"/>
  <c r="O27" i="9"/>
  <c r="O29" i="9"/>
  <c r="O31" i="9"/>
  <c r="O19" i="9"/>
  <c r="O21" i="9"/>
  <c r="O10" i="9"/>
  <c r="O11" i="9"/>
  <c r="O41" i="9"/>
  <c r="O32" i="9"/>
  <c r="O22" i="9"/>
  <c r="O23" i="9"/>
  <c r="O12" i="9"/>
  <c r="O13" i="9"/>
  <c r="O35" i="9"/>
  <c r="O24" i="9"/>
  <c r="O25" i="9"/>
  <c r="O14" i="9"/>
  <c r="O15" i="9"/>
  <c r="O36" i="9"/>
  <c r="O26" i="9"/>
  <c r="O28" i="9"/>
  <c r="O16" i="9"/>
  <c r="O20" i="9"/>
  <c r="O8" i="9"/>
  <c r="O38" i="9"/>
  <c r="AE40" i="7"/>
  <c r="G38" i="9"/>
  <c r="N38" i="9"/>
  <c r="G36" i="9"/>
  <c r="N36" i="9"/>
  <c r="G37" i="9"/>
  <c r="N37" i="9"/>
  <c r="G41" i="9"/>
  <c r="N41" i="9"/>
  <c r="G33" i="9"/>
  <c r="N33" i="9"/>
  <c r="G34" i="9"/>
  <c r="N34" i="9"/>
  <c r="G24" i="9"/>
  <c r="N24" i="9"/>
  <c r="G26" i="9"/>
  <c r="N26" i="9"/>
  <c r="G14" i="9"/>
  <c r="N14" i="9"/>
  <c r="G13" i="9"/>
  <c r="N13" i="9"/>
  <c r="G25" i="9"/>
  <c r="N25" i="9"/>
  <c r="G28" i="9"/>
  <c r="N28" i="9"/>
  <c r="G15" i="9"/>
  <c r="N15" i="9"/>
  <c r="G18" i="9"/>
  <c r="N18" i="9"/>
  <c r="G39" i="9"/>
  <c r="N39" i="9"/>
  <c r="G27" i="9"/>
  <c r="N27" i="9"/>
  <c r="G30" i="9"/>
  <c r="N30" i="9"/>
  <c r="G19" i="9"/>
  <c r="N19" i="9"/>
  <c r="G17" i="9"/>
  <c r="N17" i="9"/>
  <c r="G9" i="9"/>
  <c r="N9" i="9"/>
  <c r="G29" i="9"/>
  <c r="N29" i="9"/>
  <c r="G31" i="9"/>
  <c r="N31" i="9"/>
  <c r="G20" i="9"/>
  <c r="N20" i="9"/>
  <c r="G21" i="9"/>
  <c r="N21" i="9"/>
  <c r="G10" i="9"/>
  <c r="N10" i="9"/>
  <c r="G11" i="9"/>
  <c r="N11" i="9"/>
  <c r="G35" i="9"/>
  <c r="N35" i="9"/>
  <c r="G22" i="9"/>
  <c r="N22" i="9"/>
  <c r="G23" i="9"/>
  <c r="N23" i="9"/>
  <c r="G12" i="9"/>
  <c r="N12" i="9"/>
  <c r="G16" i="9"/>
  <c r="N16" i="9"/>
  <c r="G8" i="9"/>
  <c r="N8" i="9"/>
  <c r="G7" i="9"/>
  <c r="N7" i="9"/>
  <c r="G40" i="9"/>
  <c r="N40" i="9"/>
  <c r="G32" i="9"/>
  <c r="N32" i="9"/>
  <c r="O40" i="9"/>
  <c r="AB40" i="7"/>
  <c r="A39" i="19"/>
  <c r="G39" i="19"/>
  <c r="C39" i="19"/>
  <c r="I39" i="19"/>
  <c r="E39" i="19"/>
  <c r="L39" i="19"/>
  <c r="J39" i="19"/>
  <c r="K39" i="19"/>
  <c r="H39" i="19"/>
  <c r="F39" i="19"/>
  <c r="H39" i="20"/>
  <c r="L39" i="20"/>
  <c r="I39" i="20"/>
  <c r="A39" i="20"/>
  <c r="G39" i="20"/>
  <c r="K39" i="20"/>
  <c r="F39" i="20"/>
  <c r="E39" i="20"/>
  <c r="J39" i="20"/>
  <c r="C39" i="20"/>
  <c r="B3" i="24"/>
  <c r="C3" i="24"/>
  <c r="D3" i="24"/>
  <c r="AE40" i="6"/>
  <c r="A57" i="31"/>
  <c r="G39" i="18"/>
  <c r="H39" i="18"/>
  <c r="C39" i="18"/>
  <c r="K39" i="18"/>
  <c r="L39" i="18"/>
  <c r="I39" i="18"/>
  <c r="J39" i="18"/>
  <c r="E39" i="18"/>
  <c r="F39" i="18"/>
  <c r="A39" i="18"/>
  <c r="O39" i="21"/>
  <c r="G39" i="21"/>
  <c r="N39" i="21"/>
  <c r="C39" i="21"/>
  <c r="P39" i="21"/>
  <c r="K39" i="21"/>
  <c r="F39" i="21"/>
  <c r="D39" i="21"/>
  <c r="H39" i="21"/>
  <c r="J39" i="21"/>
  <c r="L39" i="21"/>
  <c r="B3" i="22"/>
  <c r="D3" i="22"/>
  <c r="C3" i="22"/>
  <c r="D38" i="24"/>
  <c r="M40" i="6"/>
  <c r="A39" i="24"/>
  <c r="C38" i="24"/>
  <c r="J40" i="6"/>
  <c r="B38" i="24"/>
  <c r="G40" i="6"/>
  <c r="AD40" i="6"/>
  <c r="A50" i="31"/>
  <c r="A5" i="31"/>
  <c r="A12" i="31"/>
  <c r="B38" i="22"/>
  <c r="G40" i="7"/>
  <c r="A39" i="22"/>
  <c r="C38" i="22"/>
  <c r="J40" i="7"/>
  <c r="D38" i="22"/>
  <c r="M40" i="7"/>
  <c r="D39" i="24"/>
  <c r="C39" i="24"/>
  <c r="B39" i="24"/>
  <c r="M5" i="7"/>
  <c r="N5" i="7"/>
  <c r="N5" i="6"/>
  <c r="M5" i="6"/>
  <c r="H5" i="6"/>
  <c r="G5" i="6"/>
  <c r="D39" i="22"/>
  <c r="C39" i="22"/>
  <c r="B39" i="22"/>
  <c r="J5" i="7"/>
  <c r="K5" i="7"/>
  <c r="H5" i="7"/>
  <c r="G5" i="7"/>
  <c r="K5" i="6"/>
  <c r="J5" i="6"/>
  <c r="Y6" i="5"/>
  <c r="Y7" i="5"/>
  <c r="Y8" i="5"/>
  <c r="O6" i="11"/>
  <c r="G6" i="11"/>
  <c r="N6" i="11"/>
  <c r="F6" i="11"/>
  <c r="M6" i="11"/>
  <c r="G6" i="10"/>
  <c r="N6" i="10"/>
  <c r="O6" i="10"/>
  <c r="F6" i="10"/>
  <c r="L6" i="10"/>
  <c r="M6" i="10"/>
  <c r="Y9" i="7"/>
  <c r="Y9" i="5"/>
  <c r="Y10" i="5"/>
  <c r="G7" i="10"/>
  <c r="N7" i="10"/>
  <c r="G8" i="10"/>
  <c r="N8" i="10"/>
  <c r="O9" i="10"/>
  <c r="O10" i="10"/>
  <c r="O11" i="10"/>
  <c r="G12" i="10"/>
  <c r="N12" i="10"/>
  <c r="O13" i="10"/>
  <c r="G14" i="10"/>
  <c r="N14" i="10"/>
  <c r="O15" i="10"/>
  <c r="O16" i="10"/>
  <c r="G17" i="10"/>
  <c r="N17" i="10"/>
  <c r="G18" i="10"/>
  <c r="N18" i="10"/>
  <c r="O19" i="10"/>
  <c r="G20" i="10"/>
  <c r="N20" i="10"/>
  <c r="G21" i="10"/>
  <c r="N21" i="10"/>
  <c r="G22" i="10"/>
  <c r="N22" i="10"/>
  <c r="O23" i="10"/>
  <c r="O24" i="10"/>
  <c r="O25" i="10"/>
  <c r="G26" i="10"/>
  <c r="N26" i="10"/>
  <c r="G27" i="10"/>
  <c r="N27" i="10"/>
  <c r="O28" i="10"/>
  <c r="O29" i="10"/>
  <c r="O30" i="10"/>
  <c r="G31" i="10"/>
  <c r="N31" i="10"/>
  <c r="O32" i="10"/>
  <c r="G33" i="10"/>
  <c r="N33" i="10"/>
  <c r="O34" i="10"/>
  <c r="O35" i="10"/>
  <c r="G36" i="10"/>
  <c r="N36" i="10"/>
  <c r="O37" i="10"/>
  <c r="G38" i="10"/>
  <c r="N38" i="10"/>
  <c r="O39" i="10"/>
  <c r="G40" i="10"/>
  <c r="N40" i="10"/>
  <c r="G41" i="10"/>
  <c r="N41" i="10"/>
  <c r="AC5" i="7"/>
  <c r="O7" i="10"/>
  <c r="O8" i="10"/>
  <c r="G9" i="10"/>
  <c r="N9" i="10"/>
  <c r="G10" i="10"/>
  <c r="N10" i="10"/>
  <c r="G11" i="10"/>
  <c r="N11" i="10"/>
  <c r="O12" i="10"/>
  <c r="G13" i="10"/>
  <c r="N13" i="10"/>
  <c r="O14" i="10"/>
  <c r="G15" i="10"/>
  <c r="N15" i="10"/>
  <c r="G16" i="10"/>
  <c r="N16" i="10"/>
  <c r="O17" i="10"/>
  <c r="O18" i="10"/>
  <c r="G19" i="10"/>
  <c r="N19" i="10"/>
  <c r="O20" i="10"/>
  <c r="O21" i="10"/>
  <c r="O22" i="10"/>
  <c r="G23" i="10"/>
  <c r="N23" i="10"/>
  <c r="G24" i="10"/>
  <c r="N24" i="10"/>
  <c r="G25" i="10"/>
  <c r="N25" i="10"/>
  <c r="O26" i="10"/>
  <c r="O27" i="10"/>
  <c r="G28" i="10"/>
  <c r="N28" i="10"/>
  <c r="G29" i="10"/>
  <c r="N29" i="10"/>
  <c r="G30" i="10"/>
  <c r="N30" i="10"/>
  <c r="O31" i="10"/>
  <c r="G32" i="10"/>
  <c r="N32" i="10"/>
  <c r="O33" i="10"/>
  <c r="G34" i="10"/>
  <c r="N34" i="10"/>
  <c r="G35" i="10"/>
  <c r="N35" i="10"/>
  <c r="O36" i="10"/>
  <c r="G37" i="10"/>
  <c r="N37" i="10"/>
  <c r="O38" i="10"/>
  <c r="G39" i="10"/>
  <c r="N39" i="10"/>
  <c r="O40" i="10"/>
  <c r="O41" i="10"/>
  <c r="D5" i="6"/>
  <c r="AD5" i="6"/>
  <c r="M7" i="11"/>
  <c r="M8" i="11"/>
  <c r="F9" i="11"/>
  <c r="L9" i="11"/>
  <c r="M10" i="11"/>
  <c r="M11" i="11"/>
  <c r="M12" i="11"/>
  <c r="F13" i="11"/>
  <c r="L13" i="11"/>
  <c r="F14" i="11"/>
  <c r="L14" i="11"/>
  <c r="F15" i="11"/>
  <c r="L15" i="11"/>
  <c r="M16" i="11"/>
  <c r="M17" i="11"/>
  <c r="M18" i="11"/>
  <c r="F19" i="11"/>
  <c r="L19" i="11"/>
  <c r="M20" i="11"/>
  <c r="F21" i="11"/>
  <c r="L21" i="11"/>
  <c r="M22" i="11"/>
  <c r="F23" i="11"/>
  <c r="L23" i="11"/>
  <c r="M24" i="11"/>
  <c r="M25" i="11"/>
  <c r="F26" i="11"/>
  <c r="L26" i="11"/>
  <c r="M27" i="11"/>
  <c r="M28" i="11"/>
  <c r="F29" i="11"/>
  <c r="L29" i="11"/>
  <c r="M30" i="11"/>
  <c r="F31" i="11"/>
  <c r="L31" i="11"/>
  <c r="M32" i="11"/>
  <c r="M33" i="11"/>
  <c r="M34" i="11"/>
  <c r="M35" i="11"/>
  <c r="M36" i="11"/>
  <c r="M37" i="11"/>
  <c r="M38" i="11"/>
  <c r="F39" i="11"/>
  <c r="L39" i="11"/>
  <c r="M40" i="11"/>
  <c r="F41" i="11"/>
  <c r="L41" i="11"/>
  <c r="F7" i="11"/>
  <c r="L7" i="11"/>
  <c r="F8" i="11"/>
  <c r="L8" i="11"/>
  <c r="M9" i="11"/>
  <c r="F10" i="11"/>
  <c r="L10" i="11"/>
  <c r="F11" i="11"/>
  <c r="L11" i="11"/>
  <c r="F12" i="11"/>
  <c r="L12" i="11"/>
  <c r="M13" i="11"/>
  <c r="M14" i="11"/>
  <c r="M15" i="11"/>
  <c r="F16" i="11"/>
  <c r="L16" i="11"/>
  <c r="F17" i="11"/>
  <c r="L17" i="11"/>
  <c r="F18" i="11"/>
  <c r="L18" i="11"/>
  <c r="M19" i="11"/>
  <c r="F20" i="11"/>
  <c r="L20" i="11"/>
  <c r="M21" i="11"/>
  <c r="F22" i="11"/>
  <c r="L22" i="11"/>
  <c r="M23" i="11"/>
  <c r="F24" i="11"/>
  <c r="L24" i="11"/>
  <c r="F25" i="11"/>
  <c r="L25" i="11"/>
  <c r="M26" i="11"/>
  <c r="F27" i="11"/>
  <c r="L27" i="11"/>
  <c r="F28" i="11"/>
  <c r="L28" i="11"/>
  <c r="M29" i="11"/>
  <c r="F30" i="11"/>
  <c r="L30" i="11"/>
  <c r="M31" i="11"/>
  <c r="F32" i="11"/>
  <c r="L32" i="11"/>
  <c r="F33" i="11"/>
  <c r="L33" i="11"/>
  <c r="F34" i="11"/>
  <c r="L34" i="11"/>
  <c r="F35" i="11"/>
  <c r="L35" i="11"/>
  <c r="F36" i="11"/>
  <c r="L36" i="11"/>
  <c r="F37" i="11"/>
  <c r="L37" i="11"/>
  <c r="F38" i="11"/>
  <c r="L38" i="11"/>
  <c r="M39" i="11"/>
  <c r="F40" i="11"/>
  <c r="L40" i="11"/>
  <c r="M41" i="11"/>
  <c r="D5" i="7"/>
  <c r="AD5" i="7"/>
  <c r="O7" i="11"/>
  <c r="G8" i="11"/>
  <c r="N8" i="11"/>
  <c r="O9" i="11"/>
  <c r="O10" i="11"/>
  <c r="O11" i="11"/>
  <c r="G12" i="11"/>
  <c r="N12" i="11"/>
  <c r="O13" i="11"/>
  <c r="G14" i="11"/>
  <c r="N14" i="11"/>
  <c r="O15" i="11"/>
  <c r="G16" i="11"/>
  <c r="N16" i="11"/>
  <c r="G17" i="11"/>
  <c r="N17" i="11"/>
  <c r="O18" i="11"/>
  <c r="G19" i="11"/>
  <c r="N19" i="11"/>
  <c r="G20" i="11"/>
  <c r="N20" i="11"/>
  <c r="O21" i="11"/>
  <c r="O22" i="11"/>
  <c r="O23" i="11"/>
  <c r="O24" i="11"/>
  <c r="G25" i="11"/>
  <c r="N25" i="11"/>
  <c r="G26" i="11"/>
  <c r="N26" i="11"/>
  <c r="O27" i="11"/>
  <c r="G28" i="11"/>
  <c r="N28" i="11"/>
  <c r="O29" i="11"/>
  <c r="O30" i="11"/>
  <c r="O31" i="11"/>
  <c r="G32" i="11"/>
  <c r="N32" i="11"/>
  <c r="G33" i="11"/>
  <c r="N33" i="11"/>
  <c r="O34" i="11"/>
  <c r="O35" i="11"/>
  <c r="G36" i="11"/>
  <c r="N36" i="11"/>
  <c r="G37" i="11"/>
  <c r="N37" i="11"/>
  <c r="O38" i="11"/>
  <c r="G39" i="11"/>
  <c r="N39" i="11"/>
  <c r="G40" i="11"/>
  <c r="N40" i="11"/>
  <c r="G41" i="11"/>
  <c r="N41" i="11"/>
  <c r="G7" i="11"/>
  <c r="N7" i="11"/>
  <c r="O8" i="11"/>
  <c r="G9" i="11"/>
  <c r="N9" i="11"/>
  <c r="G10" i="11"/>
  <c r="N10" i="11"/>
  <c r="G11" i="11"/>
  <c r="N11" i="11"/>
  <c r="O12" i="11"/>
  <c r="G13" i="11"/>
  <c r="N13" i="11"/>
  <c r="O14" i="11"/>
  <c r="G15" i="11"/>
  <c r="N15" i="11"/>
  <c r="O16" i="11"/>
  <c r="O17" i="11"/>
  <c r="G18" i="11"/>
  <c r="N18" i="11"/>
  <c r="O19" i="11"/>
  <c r="O20" i="11"/>
  <c r="G21" i="11"/>
  <c r="N21" i="11"/>
  <c r="G22" i="11"/>
  <c r="N22" i="11"/>
  <c r="G23" i="11"/>
  <c r="N23" i="11"/>
  <c r="G24" i="11"/>
  <c r="N24" i="11"/>
  <c r="O25" i="11"/>
  <c r="O26" i="11"/>
  <c r="G27" i="11"/>
  <c r="N27" i="11"/>
  <c r="O28" i="11"/>
  <c r="G29" i="11"/>
  <c r="N29" i="11"/>
  <c r="G30" i="11"/>
  <c r="N30" i="11"/>
  <c r="G31" i="11"/>
  <c r="N31" i="11"/>
  <c r="O32" i="11"/>
  <c r="O33" i="11"/>
  <c r="G34" i="11"/>
  <c r="N34" i="11"/>
  <c r="G35" i="11"/>
  <c r="N35" i="11"/>
  <c r="O36" i="11"/>
  <c r="O37" i="11"/>
  <c r="G38" i="11"/>
  <c r="N38" i="11"/>
  <c r="O39" i="11"/>
  <c r="O40" i="11"/>
  <c r="O41" i="11"/>
  <c r="AC5" i="6"/>
  <c r="M7" i="10"/>
  <c r="F8" i="10"/>
  <c r="L8" i="10"/>
  <c r="F9" i="10"/>
  <c r="L9" i="10"/>
  <c r="F10" i="10"/>
  <c r="L10" i="10"/>
  <c r="F11" i="10"/>
  <c r="L11" i="10"/>
  <c r="M12" i="10"/>
  <c r="M13" i="10"/>
  <c r="M14" i="10"/>
  <c r="M15" i="10"/>
  <c r="F16" i="10"/>
  <c r="L16" i="10"/>
  <c r="M17" i="10"/>
  <c r="M18" i="10"/>
  <c r="F19" i="10"/>
  <c r="L19" i="10"/>
  <c r="M20" i="10"/>
  <c r="F21" i="10"/>
  <c r="L21" i="10"/>
  <c r="F22" i="10"/>
  <c r="L22" i="10"/>
  <c r="F23" i="10"/>
  <c r="L23" i="10"/>
  <c r="F24" i="10"/>
  <c r="L24" i="10"/>
  <c r="M25" i="10"/>
  <c r="F26" i="10"/>
  <c r="L26" i="10"/>
  <c r="F27" i="10"/>
  <c r="L27" i="10"/>
  <c r="M28" i="10"/>
  <c r="F29" i="10"/>
  <c r="L29" i="10"/>
  <c r="F30" i="10"/>
  <c r="L30" i="10"/>
  <c r="M31" i="10"/>
  <c r="F32" i="10"/>
  <c r="L32" i="10"/>
  <c r="F33" i="10"/>
  <c r="L33" i="10"/>
  <c r="F34" i="10"/>
  <c r="L34" i="10"/>
  <c r="M35" i="10"/>
  <c r="M36" i="10"/>
  <c r="F37" i="10"/>
  <c r="L37" i="10"/>
  <c r="M38" i="10"/>
  <c r="F39" i="10"/>
  <c r="L39" i="10"/>
  <c r="M40" i="10"/>
  <c r="M41" i="10"/>
  <c r="F7" i="10"/>
  <c r="L7" i="10"/>
  <c r="M8" i="10"/>
  <c r="M9" i="10"/>
  <c r="M10" i="10"/>
  <c r="M11" i="10"/>
  <c r="F12" i="10"/>
  <c r="L12" i="10"/>
  <c r="F13" i="10"/>
  <c r="L13" i="10"/>
  <c r="F14" i="10"/>
  <c r="L14" i="10"/>
  <c r="F15" i="10"/>
  <c r="L15" i="10"/>
  <c r="M16" i="10"/>
  <c r="F17" i="10"/>
  <c r="L17" i="10"/>
  <c r="F18" i="10"/>
  <c r="L18" i="10"/>
  <c r="M19" i="10"/>
  <c r="F20" i="10"/>
  <c r="L20" i="10"/>
  <c r="M21" i="10"/>
  <c r="M22" i="10"/>
  <c r="M23" i="10"/>
  <c r="M24" i="10"/>
  <c r="F25" i="10"/>
  <c r="L25" i="10"/>
  <c r="M26" i="10"/>
  <c r="M27" i="10"/>
  <c r="F28" i="10"/>
  <c r="L28" i="10"/>
  <c r="M29" i="10"/>
  <c r="M30" i="10"/>
  <c r="F31" i="10"/>
  <c r="L31" i="10"/>
  <c r="M32" i="10"/>
  <c r="M33" i="10"/>
  <c r="M34" i="10"/>
  <c r="F35" i="10"/>
  <c r="L35" i="10"/>
  <c r="F36" i="10"/>
  <c r="L36" i="10"/>
  <c r="M37" i="10"/>
  <c r="F38" i="10"/>
  <c r="L38" i="10"/>
  <c r="M39" i="10"/>
  <c r="F40" i="10"/>
  <c r="L40" i="10"/>
  <c r="F41" i="10"/>
  <c r="L41" i="10"/>
  <c r="F6" i="12"/>
  <c r="M6" i="12"/>
  <c r="F7" i="12"/>
  <c r="L7" i="12"/>
  <c r="M8" i="12"/>
  <c r="M9" i="12"/>
  <c r="F10" i="12"/>
  <c r="L10" i="12"/>
  <c r="M11" i="12"/>
  <c r="F12" i="12"/>
  <c r="L12" i="12"/>
  <c r="M13" i="12"/>
  <c r="F14" i="12"/>
  <c r="L14" i="12"/>
  <c r="F15" i="12"/>
  <c r="L15" i="12"/>
  <c r="F16" i="12"/>
  <c r="L16" i="12"/>
  <c r="F17" i="12"/>
  <c r="L17" i="12"/>
  <c r="F18" i="12"/>
  <c r="L18" i="12"/>
  <c r="M19" i="12"/>
  <c r="M20" i="12"/>
  <c r="M21" i="12"/>
  <c r="F22" i="12"/>
  <c r="L22" i="12"/>
  <c r="M23" i="12"/>
  <c r="F24" i="12"/>
  <c r="L24" i="12"/>
  <c r="F25" i="12"/>
  <c r="L25" i="12"/>
  <c r="M26" i="12"/>
  <c r="M27" i="12"/>
  <c r="F28" i="12"/>
  <c r="L28" i="12"/>
  <c r="M29" i="12"/>
  <c r="M30" i="12"/>
  <c r="F31" i="12"/>
  <c r="L31" i="12"/>
  <c r="F32" i="12"/>
  <c r="L32" i="12"/>
  <c r="M33" i="12"/>
  <c r="F34" i="12"/>
  <c r="L34" i="12"/>
  <c r="F35" i="12"/>
  <c r="L35" i="12"/>
  <c r="M36" i="12"/>
  <c r="F37" i="12"/>
  <c r="L37" i="12"/>
  <c r="M38" i="12"/>
  <c r="M39" i="12"/>
  <c r="F40" i="12"/>
  <c r="L40" i="12"/>
  <c r="M41" i="12"/>
  <c r="AE5" i="6"/>
  <c r="M7" i="12"/>
  <c r="F8" i="12"/>
  <c r="L8" i="12"/>
  <c r="F9" i="12"/>
  <c r="L9" i="12"/>
  <c r="M10" i="12"/>
  <c r="F11" i="12"/>
  <c r="L11" i="12"/>
  <c r="M12" i="12"/>
  <c r="F13" i="12"/>
  <c r="L13" i="12"/>
  <c r="M14" i="12"/>
  <c r="M15" i="12"/>
  <c r="M16" i="12"/>
  <c r="M17" i="12"/>
  <c r="M18" i="12"/>
  <c r="F19" i="12"/>
  <c r="L19" i="12"/>
  <c r="F20" i="12"/>
  <c r="L20" i="12"/>
  <c r="F21" i="12"/>
  <c r="L21" i="12"/>
  <c r="M22" i="12"/>
  <c r="F23" i="12"/>
  <c r="L23" i="12"/>
  <c r="M24" i="12"/>
  <c r="M25" i="12"/>
  <c r="F26" i="12"/>
  <c r="L26" i="12"/>
  <c r="F27" i="12"/>
  <c r="L27" i="12"/>
  <c r="M28" i="12"/>
  <c r="F29" i="12"/>
  <c r="L29" i="12"/>
  <c r="F30" i="12"/>
  <c r="L30" i="12"/>
  <c r="M31" i="12"/>
  <c r="M32" i="12"/>
  <c r="F33" i="12"/>
  <c r="L33" i="12"/>
  <c r="M34" i="12"/>
  <c r="M35" i="12"/>
  <c r="F36" i="12"/>
  <c r="L36" i="12"/>
  <c r="M37" i="12"/>
  <c r="F38" i="12"/>
  <c r="L38" i="12"/>
  <c r="F39" i="12"/>
  <c r="L39" i="12"/>
  <c r="M40" i="12"/>
  <c r="F41" i="12"/>
  <c r="L41" i="12"/>
  <c r="O6" i="12"/>
  <c r="G6" i="12"/>
  <c r="N6" i="12"/>
  <c r="O7" i="12"/>
  <c r="O8" i="12"/>
  <c r="O9" i="12"/>
  <c r="G10" i="12"/>
  <c r="N10" i="12"/>
  <c r="O11" i="12"/>
  <c r="G12" i="12"/>
  <c r="N12" i="12"/>
  <c r="O13" i="12"/>
  <c r="O14" i="12"/>
  <c r="O15" i="12"/>
  <c r="G16" i="12"/>
  <c r="N16" i="12"/>
  <c r="O17" i="12"/>
  <c r="G18" i="12"/>
  <c r="N18" i="12"/>
  <c r="O19" i="12"/>
  <c r="O20" i="12"/>
  <c r="G21" i="12"/>
  <c r="N21" i="12"/>
  <c r="G22" i="12"/>
  <c r="N22" i="12"/>
  <c r="O23" i="12"/>
  <c r="G24" i="12"/>
  <c r="N24" i="12"/>
  <c r="G25" i="12"/>
  <c r="N25" i="12"/>
  <c r="G26" i="12"/>
  <c r="N26" i="12"/>
  <c r="AE5" i="7"/>
  <c r="G7" i="12"/>
  <c r="N7" i="12"/>
  <c r="G8" i="12"/>
  <c r="N8" i="12"/>
  <c r="G9" i="12"/>
  <c r="N9" i="12"/>
  <c r="O10" i="12"/>
  <c r="G11" i="12"/>
  <c r="N11" i="12"/>
  <c r="O12" i="12"/>
  <c r="G13" i="12"/>
  <c r="N13" i="12"/>
  <c r="G14" i="12"/>
  <c r="N14" i="12"/>
  <c r="G15" i="12"/>
  <c r="N15" i="12"/>
  <c r="O16" i="12"/>
  <c r="G17" i="12"/>
  <c r="N17" i="12"/>
  <c r="O18" i="12"/>
  <c r="G19" i="12"/>
  <c r="N19" i="12"/>
  <c r="G20" i="12"/>
  <c r="N20" i="12"/>
  <c r="O21" i="12"/>
  <c r="O22" i="12"/>
  <c r="G23" i="12"/>
  <c r="N23" i="12"/>
  <c r="O24" i="12"/>
  <c r="O25" i="12"/>
  <c r="O26" i="12"/>
  <c r="G27" i="12"/>
  <c r="N27" i="12"/>
  <c r="O28" i="12"/>
  <c r="O27" i="12"/>
  <c r="O29" i="12"/>
  <c r="O30" i="12"/>
  <c r="O31" i="12"/>
  <c r="G32" i="12"/>
  <c r="N32" i="12"/>
  <c r="O33" i="12"/>
  <c r="G34" i="12"/>
  <c r="N34" i="12"/>
  <c r="O35" i="12"/>
  <c r="O36" i="12"/>
  <c r="G37" i="12"/>
  <c r="N37" i="12"/>
  <c r="O38" i="12"/>
  <c r="O39" i="12"/>
  <c r="G40" i="12"/>
  <c r="N40" i="12"/>
  <c r="O41" i="12"/>
  <c r="G28" i="12"/>
  <c r="N28" i="12"/>
  <c r="G29" i="12"/>
  <c r="N29" i="12"/>
  <c r="G30" i="12"/>
  <c r="N30" i="12"/>
  <c r="G31" i="12"/>
  <c r="N31" i="12"/>
  <c r="O32" i="12"/>
  <c r="G33" i="12"/>
  <c r="N33" i="12"/>
  <c r="O34" i="12"/>
  <c r="G35" i="12"/>
  <c r="N35" i="12"/>
  <c r="G36" i="12"/>
  <c r="N36" i="12"/>
  <c r="O37" i="12"/>
  <c r="G38" i="12"/>
  <c r="N38" i="12"/>
  <c r="G39" i="12"/>
  <c r="N39" i="12"/>
  <c r="O40" i="12"/>
  <c r="G41" i="12"/>
  <c r="N41" i="12"/>
  <c r="L6" i="11"/>
  <c r="I6" i="11"/>
  <c r="P6" i="11"/>
  <c r="A6" i="11"/>
  <c r="I6" i="10"/>
  <c r="P6" i="10"/>
  <c r="Q6" i="10"/>
  <c r="I6" i="12"/>
  <c r="P6" i="12"/>
  <c r="Q6" i="12"/>
  <c r="Y11" i="5"/>
  <c r="Y12" i="5"/>
  <c r="Y13" i="5"/>
  <c r="Y14" i="5"/>
  <c r="T6" i="11"/>
  <c r="U6" i="11"/>
  <c r="T6" i="10"/>
  <c r="U6" i="10"/>
  <c r="Y15" i="7"/>
  <c r="Y15" i="5"/>
  <c r="T6" i="12"/>
  <c r="U6" i="12"/>
  <c r="Y16" i="5"/>
  <c r="Y17" i="5"/>
  <c r="Y18" i="5"/>
  <c r="Y19" i="5"/>
  <c r="Y20" i="5"/>
  <c r="Y21" i="5"/>
  <c r="Y22" i="5"/>
  <c r="Y23" i="5"/>
  <c r="Y24" i="5"/>
  <c r="Y25" i="5"/>
  <c r="Y26" i="5"/>
  <c r="Y27" i="5"/>
  <c r="Y28" i="5"/>
  <c r="Y29" i="5"/>
  <c r="Y30" i="5"/>
  <c r="Y31" i="5"/>
  <c r="Y32" i="5"/>
  <c r="Y33" i="5"/>
  <c r="Y34" i="5"/>
  <c r="Y35" i="5"/>
  <c r="Y36" i="5"/>
  <c r="Y37" i="5"/>
  <c r="Y38" i="5"/>
  <c r="Y39" i="5"/>
  <c r="Y40" i="5"/>
  <c r="Y24" i="7"/>
  <c r="Y25" i="7"/>
  <c r="Y23" i="6"/>
  <c r="Y32" i="7"/>
  <c r="Y37" i="6"/>
  <c r="Y40" i="6"/>
  <c r="E40" i="30"/>
  <c r="F40" i="30"/>
  <c r="E24" i="30"/>
  <c r="J6" i="12"/>
  <c r="Q29" i="10"/>
  <c r="E40" i="10"/>
  <c r="J40" i="10"/>
  <c r="A39" i="9"/>
  <c r="Q9" i="12"/>
  <c r="E32" i="30"/>
  <c r="F32" i="30"/>
  <c r="E12" i="12"/>
  <c r="J12" i="12"/>
  <c r="A8" i="7"/>
  <c r="M15" i="9"/>
  <c r="E10" i="12"/>
  <c r="J10" i="12"/>
  <c r="E9" i="11"/>
  <c r="J9" i="11"/>
  <c r="E34" i="11"/>
  <c r="J34" i="11"/>
  <c r="E14" i="11"/>
  <c r="J14" i="11"/>
  <c r="E15" i="9"/>
  <c r="J15" i="9"/>
  <c r="E14" i="9"/>
  <c r="J14" i="9"/>
  <c r="M36" i="9"/>
  <c r="Q36" i="12"/>
  <c r="E23" i="12"/>
  <c r="J23" i="12"/>
  <c r="AF5" i="6"/>
  <c r="A32" i="7"/>
  <c r="E39" i="10"/>
  <c r="J39" i="10"/>
  <c r="E38" i="11"/>
  <c r="J38" i="11"/>
  <c r="E34" i="10"/>
  <c r="J34" i="10"/>
  <c r="E34" i="9"/>
  <c r="J34" i="9"/>
  <c r="E32" i="9"/>
  <c r="J32" i="9"/>
  <c r="E30" i="11"/>
  <c r="J30" i="11"/>
  <c r="E25" i="10"/>
  <c r="J25" i="10"/>
  <c r="E24" i="12"/>
  <c r="J24" i="12"/>
  <c r="E21" i="11"/>
  <c r="J21" i="11"/>
  <c r="E20" i="12"/>
  <c r="J20" i="12"/>
  <c r="Q19" i="10"/>
  <c r="E17" i="12"/>
  <c r="J17" i="12"/>
  <c r="E17" i="10"/>
  <c r="J17" i="10"/>
  <c r="E17" i="9"/>
  <c r="J17" i="9"/>
  <c r="E13" i="12"/>
  <c r="J13" i="12"/>
  <c r="E9" i="10"/>
  <c r="J9" i="10"/>
  <c r="E7" i="11"/>
  <c r="J7" i="11"/>
  <c r="E39" i="11"/>
  <c r="J39" i="11"/>
  <c r="E37" i="11"/>
  <c r="J37" i="11"/>
  <c r="E36" i="9"/>
  <c r="J36" i="9"/>
  <c r="E33" i="11"/>
  <c r="J33" i="11"/>
  <c r="E33" i="12"/>
  <c r="J33" i="12"/>
  <c r="E31" i="11"/>
  <c r="J31" i="11"/>
  <c r="E31" i="10"/>
  <c r="J31" i="10"/>
  <c r="E27" i="9"/>
  <c r="J27" i="9"/>
  <c r="E24" i="11"/>
  <c r="J24" i="11"/>
  <c r="E23" i="11"/>
  <c r="J23" i="11"/>
  <c r="E22" i="12"/>
  <c r="J22" i="12"/>
  <c r="E22" i="10"/>
  <c r="J22" i="10"/>
  <c r="E19" i="12"/>
  <c r="J19" i="12"/>
  <c r="E19" i="10"/>
  <c r="J19" i="10"/>
  <c r="E18" i="9"/>
  <c r="J18" i="9"/>
  <c r="E13" i="11"/>
  <c r="J13" i="11"/>
  <c r="E11" i="11"/>
  <c r="J11" i="11"/>
  <c r="E12" i="9"/>
  <c r="J12" i="9"/>
  <c r="E11" i="9"/>
  <c r="J11" i="9"/>
  <c r="E9" i="12"/>
  <c r="J9" i="12"/>
  <c r="E7" i="10"/>
  <c r="J7" i="10"/>
  <c r="E8" i="12"/>
  <c r="J8" i="12"/>
  <c r="E41" i="30"/>
  <c r="G41" i="30"/>
  <c r="A17" i="7"/>
  <c r="K19" i="30"/>
  <c r="M19" i="30"/>
  <c r="K37" i="30"/>
  <c r="M37" i="30"/>
  <c r="E41" i="11"/>
  <c r="J41" i="11"/>
  <c r="E41" i="9"/>
  <c r="J41" i="9"/>
  <c r="E40" i="12"/>
  <c r="J40" i="12"/>
  <c r="E40" i="9"/>
  <c r="J40" i="9"/>
  <c r="E38" i="10"/>
  <c r="J38" i="10"/>
  <c r="E36" i="12"/>
  <c r="J36" i="12"/>
  <c r="E36" i="11"/>
  <c r="J36" i="11"/>
  <c r="E32" i="12"/>
  <c r="J32" i="12"/>
  <c r="E32" i="11"/>
  <c r="J32" i="11"/>
  <c r="E30" i="12"/>
  <c r="J30" i="12"/>
  <c r="E28" i="11"/>
  <c r="J28" i="11"/>
  <c r="E27" i="12"/>
  <c r="J27" i="12"/>
  <c r="E26" i="12"/>
  <c r="J26" i="12"/>
  <c r="E25" i="11"/>
  <c r="J25" i="11"/>
  <c r="E22" i="11"/>
  <c r="J22" i="11"/>
  <c r="E22" i="9"/>
  <c r="J22" i="9"/>
  <c r="A18" i="9"/>
  <c r="E18" i="10"/>
  <c r="J18" i="10"/>
  <c r="E11" i="10"/>
  <c r="J11" i="10"/>
  <c r="E10" i="10"/>
  <c r="J10" i="10"/>
  <c r="E9" i="9"/>
  <c r="J9" i="9"/>
  <c r="E41" i="10"/>
  <c r="J41" i="10"/>
  <c r="A6" i="9"/>
  <c r="E36" i="10"/>
  <c r="J36" i="10"/>
  <c r="E35" i="12"/>
  <c r="J35" i="12"/>
  <c r="E35" i="9"/>
  <c r="J35" i="9"/>
  <c r="A31" i="12"/>
  <c r="E30" i="10"/>
  <c r="J30" i="10"/>
  <c r="E29" i="9"/>
  <c r="J29" i="9"/>
  <c r="E26" i="11"/>
  <c r="J26" i="11"/>
  <c r="E26" i="9"/>
  <c r="J26" i="9"/>
  <c r="E25" i="9"/>
  <c r="J25" i="9"/>
  <c r="E20" i="10"/>
  <c r="J20" i="10"/>
  <c r="E21" i="9"/>
  <c r="J21" i="9"/>
  <c r="E16" i="11"/>
  <c r="J16" i="11"/>
  <c r="E16" i="9"/>
  <c r="J16" i="9"/>
  <c r="E12" i="11"/>
  <c r="J12" i="11"/>
  <c r="U32" i="5"/>
  <c r="K17" i="30"/>
  <c r="M17" i="30"/>
  <c r="E40" i="11"/>
  <c r="J40" i="11"/>
  <c r="E39" i="12"/>
  <c r="J39" i="12"/>
  <c r="E33" i="10"/>
  <c r="J33" i="10"/>
  <c r="E31" i="12"/>
  <c r="J31" i="12"/>
  <c r="E31" i="9"/>
  <c r="J31" i="9"/>
  <c r="E29" i="10"/>
  <c r="J29" i="10"/>
  <c r="E28" i="10"/>
  <c r="J28" i="10"/>
  <c r="E27" i="11"/>
  <c r="J27" i="11"/>
  <c r="E28" i="9"/>
  <c r="J28" i="9"/>
  <c r="E24" i="10"/>
  <c r="J24" i="10"/>
  <c r="E23" i="10"/>
  <c r="J23" i="10"/>
  <c r="E18" i="11"/>
  <c r="J18" i="11"/>
  <c r="E19" i="9"/>
  <c r="J19" i="9"/>
  <c r="E16" i="12"/>
  <c r="J16" i="12"/>
  <c r="E15" i="10"/>
  <c r="J15" i="10"/>
  <c r="E10" i="11"/>
  <c r="J10" i="11"/>
  <c r="E7" i="12"/>
  <c r="J7" i="12"/>
  <c r="E7" i="9"/>
  <c r="J7" i="9"/>
  <c r="E8" i="9"/>
  <c r="J8" i="9"/>
  <c r="E39" i="9"/>
  <c r="J39" i="9"/>
  <c r="E37" i="10"/>
  <c r="J37" i="10"/>
  <c r="Q36" i="11"/>
  <c r="E37" i="12"/>
  <c r="J37" i="12"/>
  <c r="E37" i="9"/>
  <c r="J37" i="9"/>
  <c r="E35" i="11"/>
  <c r="J35" i="11"/>
  <c r="E30" i="9"/>
  <c r="J30" i="9"/>
  <c r="E29" i="12"/>
  <c r="J29" i="12"/>
  <c r="E28" i="12"/>
  <c r="J28" i="12"/>
  <c r="E27" i="10"/>
  <c r="J27" i="10"/>
  <c r="E24" i="9"/>
  <c r="J24" i="9"/>
  <c r="E20" i="11"/>
  <c r="J20" i="11"/>
  <c r="E15" i="12"/>
  <c r="J15" i="12"/>
  <c r="E15" i="11"/>
  <c r="J15" i="11"/>
  <c r="E14" i="10"/>
  <c r="J14" i="10"/>
  <c r="E14" i="12"/>
  <c r="J14" i="12"/>
  <c r="E13" i="10"/>
  <c r="J13" i="10"/>
  <c r="E11" i="12"/>
  <c r="J11" i="12"/>
  <c r="E41" i="12"/>
  <c r="J41" i="12"/>
  <c r="E38" i="12"/>
  <c r="J38" i="12"/>
  <c r="E38" i="9"/>
  <c r="J38" i="9"/>
  <c r="E35" i="10"/>
  <c r="J35" i="10"/>
  <c r="E34" i="12"/>
  <c r="J34" i="12"/>
  <c r="E32" i="10"/>
  <c r="J32" i="10"/>
  <c r="E29" i="11"/>
  <c r="J29" i="11"/>
  <c r="E25" i="12"/>
  <c r="J25" i="12"/>
  <c r="E21" i="10"/>
  <c r="J21" i="10"/>
  <c r="E21" i="12"/>
  <c r="J21" i="12"/>
  <c r="E20" i="9"/>
  <c r="J20" i="9"/>
  <c r="E19" i="11"/>
  <c r="J19" i="11"/>
  <c r="E18" i="12"/>
  <c r="J18" i="12"/>
  <c r="E17" i="11"/>
  <c r="J17" i="11"/>
  <c r="E16" i="10"/>
  <c r="J16" i="10"/>
  <c r="E12" i="10"/>
  <c r="J12" i="10"/>
  <c r="E13" i="9"/>
  <c r="J13" i="9"/>
  <c r="E10" i="9"/>
  <c r="J10" i="9"/>
  <c r="E8" i="11"/>
  <c r="J8" i="11"/>
  <c r="D32" i="7"/>
  <c r="K42" i="30"/>
  <c r="D20" i="6"/>
  <c r="E42" i="30"/>
  <c r="F42" i="30"/>
  <c r="U40" i="5"/>
  <c r="A40" i="7"/>
  <c r="A16" i="5"/>
  <c r="A7" i="5"/>
  <c r="M34" i="9"/>
  <c r="M23" i="9"/>
  <c r="M10" i="9"/>
  <c r="K32" i="12"/>
  <c r="A26" i="9"/>
  <c r="D14" i="6"/>
  <c r="D10" i="7"/>
  <c r="D7" i="7"/>
  <c r="K39" i="30"/>
  <c r="L39" i="30"/>
  <c r="K38" i="30"/>
  <c r="L38" i="30"/>
  <c r="M32" i="9"/>
  <c r="M20" i="9"/>
  <c r="U6" i="6"/>
  <c r="Y6" i="6"/>
  <c r="K16" i="12"/>
  <c r="Q34" i="9"/>
  <c r="D28" i="7"/>
  <c r="D25" i="6"/>
  <c r="D8" i="7"/>
  <c r="A6" i="12"/>
  <c r="M41" i="9"/>
  <c r="M31" i="9"/>
  <c r="M19" i="9"/>
  <c r="M7" i="9"/>
  <c r="K14" i="11"/>
  <c r="Q40" i="11"/>
  <c r="A20" i="11"/>
  <c r="D21" i="6"/>
  <c r="D15" i="6"/>
  <c r="Q6" i="11"/>
  <c r="A39" i="11"/>
  <c r="Q18" i="10"/>
  <c r="U22" i="7"/>
  <c r="Y22" i="7"/>
  <c r="E38" i="30"/>
  <c r="F38" i="30"/>
  <c r="B141" i="29"/>
  <c r="M40" i="9"/>
  <c r="M30" i="9"/>
  <c r="M18" i="9"/>
  <c r="A6" i="6"/>
  <c r="Q25" i="11"/>
  <c r="A25" i="12"/>
  <c r="D6" i="7"/>
  <c r="A24" i="11"/>
  <c r="A40" i="6"/>
  <c r="M39" i="9"/>
  <c r="M28" i="9"/>
  <c r="M17" i="9"/>
  <c r="Q38" i="9"/>
  <c r="A24" i="7"/>
  <c r="K32" i="30"/>
  <c r="L32" i="30"/>
  <c r="F32" i="9"/>
  <c r="L32" i="9"/>
  <c r="F31" i="9"/>
  <c r="L31" i="9"/>
  <c r="F29" i="9"/>
  <c r="L29" i="9"/>
  <c r="F27" i="9"/>
  <c r="L27" i="9"/>
  <c r="A20" i="9"/>
  <c r="U30" i="6"/>
  <c r="Y30" i="6"/>
  <c r="U27" i="7"/>
  <c r="Y27" i="7"/>
  <c r="U14" i="6"/>
  <c r="Y14" i="6"/>
  <c r="U13" i="6"/>
  <c r="Y13" i="6"/>
  <c r="K36" i="30"/>
  <c r="F39" i="9"/>
  <c r="L39" i="9"/>
  <c r="A22" i="12"/>
  <c r="F20" i="9"/>
  <c r="L20" i="9"/>
  <c r="F14" i="9"/>
  <c r="L14" i="9"/>
  <c r="Q8" i="11"/>
  <c r="Q7" i="9"/>
  <c r="Q40" i="12"/>
  <c r="F41" i="9"/>
  <c r="L41" i="9"/>
  <c r="F24" i="9"/>
  <c r="L24" i="9"/>
  <c r="F22" i="9"/>
  <c r="L22" i="9"/>
  <c r="F18" i="9"/>
  <c r="L18" i="9"/>
  <c r="A9" i="10"/>
  <c r="D18" i="28"/>
  <c r="E18" i="28"/>
  <c r="K16" i="30"/>
  <c r="M16" i="30"/>
  <c r="F35" i="9"/>
  <c r="L35" i="9"/>
  <c r="F30" i="9"/>
  <c r="L30" i="9"/>
  <c r="F26" i="9"/>
  <c r="L26" i="9"/>
  <c r="F21" i="9"/>
  <c r="L21" i="9"/>
  <c r="F19" i="9"/>
  <c r="L19" i="9"/>
  <c r="F16" i="9"/>
  <c r="L16" i="9"/>
  <c r="F8" i="9"/>
  <c r="L8" i="9"/>
  <c r="K18" i="30"/>
  <c r="L18" i="30"/>
  <c r="D106" i="29"/>
  <c r="D107" i="29"/>
  <c r="U35" i="7"/>
  <c r="Y35" i="7"/>
  <c r="F34" i="9"/>
  <c r="L34" i="9"/>
  <c r="F28" i="9"/>
  <c r="L28" i="9"/>
  <c r="A22" i="9"/>
  <c r="F17" i="9"/>
  <c r="L17" i="9"/>
  <c r="A13" i="12"/>
  <c r="F15" i="9"/>
  <c r="L15" i="9"/>
  <c r="F7" i="9"/>
  <c r="L7" i="9"/>
  <c r="U17" i="6"/>
  <c r="Y17" i="6"/>
  <c r="F40" i="9"/>
  <c r="L40" i="9"/>
  <c r="F37" i="9"/>
  <c r="L37" i="9"/>
  <c r="F36" i="9"/>
  <c r="L36" i="9"/>
  <c r="F33" i="9"/>
  <c r="L33" i="9"/>
  <c r="F23" i="9"/>
  <c r="L23" i="9"/>
  <c r="F38" i="9"/>
  <c r="L38" i="9"/>
  <c r="F13" i="9"/>
  <c r="L13" i="9"/>
  <c r="F12" i="9"/>
  <c r="L12" i="9"/>
  <c r="F11" i="9"/>
  <c r="L11" i="9"/>
  <c r="K22" i="30"/>
  <c r="K23" i="30"/>
  <c r="L23" i="30"/>
  <c r="D175" i="29"/>
  <c r="D176" i="29"/>
  <c r="U36" i="7"/>
  <c r="Y36" i="7"/>
  <c r="A23" i="6"/>
  <c r="A14" i="5"/>
  <c r="U12" i="7"/>
  <c r="Y12" i="7"/>
  <c r="M33" i="9"/>
  <c r="M24" i="9"/>
  <c r="M12" i="9"/>
  <c r="A31" i="9"/>
  <c r="A21" i="10"/>
  <c r="E31" i="30"/>
  <c r="G31" i="30"/>
  <c r="K13" i="30"/>
  <c r="L13" i="30"/>
  <c r="D36" i="29"/>
  <c r="M38" i="30"/>
  <c r="U27" i="6"/>
  <c r="Y27" i="6"/>
  <c r="U25" i="6"/>
  <c r="Y25" i="6"/>
  <c r="K20" i="30"/>
  <c r="L20" i="30"/>
  <c r="D133" i="29"/>
  <c r="Q24" i="10"/>
  <c r="A17" i="9"/>
  <c r="Q14" i="11"/>
  <c r="Q11" i="10"/>
  <c r="U38" i="7"/>
  <c r="Y38" i="7"/>
  <c r="U38" i="5"/>
  <c r="U22" i="6"/>
  <c r="Y22" i="6"/>
  <c r="K40" i="30"/>
  <c r="L40" i="30"/>
  <c r="D169" i="29"/>
  <c r="D170" i="29"/>
  <c r="E19" i="30"/>
  <c r="A7" i="7"/>
  <c r="Q32" i="9"/>
  <c r="Q27" i="11"/>
  <c r="A23" i="5"/>
  <c r="A8" i="12"/>
  <c r="D7" i="28"/>
  <c r="K7" i="28"/>
  <c r="E34" i="30"/>
  <c r="E33" i="30"/>
  <c r="F33" i="30"/>
  <c r="L42" i="30"/>
  <c r="M42" i="30"/>
  <c r="Q13" i="10"/>
  <c r="A16" i="7"/>
  <c r="K21" i="30"/>
  <c r="L21" i="30"/>
  <c r="M22" i="9"/>
  <c r="M14" i="9"/>
  <c r="M9" i="9"/>
  <c r="K30" i="12"/>
  <c r="Q27" i="10"/>
  <c r="A8" i="10"/>
  <c r="K41" i="30"/>
  <c r="L41" i="30"/>
  <c r="K31" i="30"/>
  <c r="L31" i="30"/>
  <c r="U30" i="7"/>
  <c r="Y30" i="7"/>
  <c r="E17" i="30"/>
  <c r="G17" i="30"/>
  <c r="A41" i="12"/>
  <c r="M37" i="9"/>
  <c r="M29" i="9"/>
  <c r="M21" i="9"/>
  <c r="M13" i="9"/>
  <c r="K20" i="12"/>
  <c r="Q33" i="9"/>
  <c r="A22" i="11"/>
  <c r="G42" i="30"/>
  <c r="A29" i="5"/>
  <c r="U15" i="5"/>
  <c r="U8" i="6"/>
  <c r="Y8" i="6"/>
  <c r="Q21" i="12"/>
  <c r="Q12" i="9"/>
  <c r="U37" i="7"/>
  <c r="Y37" i="7"/>
  <c r="A37" i="5"/>
  <c r="A9" i="5"/>
  <c r="Q34" i="12"/>
  <c r="Q31" i="11"/>
  <c r="A19" i="9"/>
  <c r="A16" i="9"/>
  <c r="O4" i="21"/>
  <c r="I29" i="30"/>
  <c r="D16" i="29"/>
  <c r="D17" i="29"/>
  <c r="U39" i="5"/>
  <c r="K33" i="30"/>
  <c r="M33" i="30"/>
  <c r="A30" i="11"/>
  <c r="T5" i="5"/>
  <c r="U5" i="5"/>
  <c r="E36" i="30"/>
  <c r="F36" i="30"/>
  <c r="E35" i="30"/>
  <c r="M36" i="30"/>
  <c r="L36" i="30"/>
  <c r="D112" i="29"/>
  <c r="K14" i="30"/>
  <c r="K15" i="30"/>
  <c r="L15" i="30"/>
  <c r="G43" i="12"/>
  <c r="E4" i="20"/>
  <c r="F4" i="20"/>
  <c r="A36" i="9"/>
  <c r="A34" i="10"/>
  <c r="A29" i="9"/>
  <c r="Q21" i="11"/>
  <c r="A30" i="12"/>
  <c r="G4" i="21"/>
  <c r="I11" i="30"/>
  <c r="D10" i="29"/>
  <c r="A6" i="10"/>
  <c r="A31" i="5"/>
  <c r="U15" i="6"/>
  <c r="Y15" i="6"/>
  <c r="A12" i="6"/>
  <c r="A32" i="10"/>
  <c r="A23" i="12"/>
  <c r="Q17" i="10"/>
  <c r="Q16" i="10"/>
  <c r="M24" i="30"/>
  <c r="M21" i="30"/>
  <c r="E39" i="30"/>
  <c r="A36" i="6"/>
  <c r="U34" i="5"/>
  <c r="A25" i="7"/>
  <c r="U24" i="6"/>
  <c r="Y24" i="6"/>
  <c r="U18" i="6"/>
  <c r="Y18" i="6"/>
  <c r="D16" i="28"/>
  <c r="M16" i="28"/>
  <c r="A30" i="10"/>
  <c r="A14" i="12"/>
  <c r="A15" i="9"/>
  <c r="A10" i="12"/>
  <c r="K35" i="30"/>
  <c r="G32" i="30"/>
  <c r="U35" i="5"/>
  <c r="U22" i="5"/>
  <c r="A15" i="11"/>
  <c r="L37" i="30"/>
  <c r="U33" i="7"/>
  <c r="Y33" i="7"/>
  <c r="A29" i="7"/>
  <c r="D15" i="28"/>
  <c r="K15" i="28"/>
  <c r="E21" i="30"/>
  <c r="F21" i="30"/>
  <c r="A15" i="7"/>
  <c r="A13" i="7"/>
  <c r="G4" i="18"/>
  <c r="H4" i="18"/>
  <c r="U9" i="6"/>
  <c r="Y9" i="6"/>
  <c r="K18" i="11"/>
  <c r="Q24" i="9"/>
  <c r="Q20" i="10"/>
  <c r="U7" i="6"/>
  <c r="Y7" i="6"/>
  <c r="A27" i="9"/>
  <c r="A16" i="11"/>
  <c r="G40" i="30"/>
  <c r="U34" i="6"/>
  <c r="Y34" i="6"/>
  <c r="U20" i="6"/>
  <c r="Y20" i="6"/>
  <c r="U19" i="7"/>
  <c r="Y19" i="7"/>
  <c r="U18" i="7"/>
  <c r="Y18" i="7"/>
  <c r="A10" i="7"/>
  <c r="A9" i="7"/>
  <c r="Q32" i="12"/>
  <c r="A29" i="12"/>
  <c r="Q26" i="12"/>
  <c r="Q23" i="11"/>
  <c r="Q11" i="9"/>
  <c r="B169" i="29"/>
  <c r="B168" i="29"/>
  <c r="G36" i="30"/>
  <c r="U28" i="6"/>
  <c r="Y28" i="6"/>
  <c r="A28" i="6"/>
  <c r="Q41" i="11"/>
  <c r="A41" i="11"/>
  <c r="U6" i="7"/>
  <c r="Y6" i="7"/>
  <c r="A6" i="7"/>
  <c r="I4" i="19"/>
  <c r="J4" i="19"/>
  <c r="Q25" i="10"/>
  <c r="A25" i="10"/>
  <c r="F31" i="30"/>
  <c r="Q40" i="9"/>
  <c r="A40" i="9"/>
  <c r="Q33" i="10"/>
  <c r="A33" i="10"/>
  <c r="G37" i="30"/>
  <c r="K4" i="21"/>
  <c r="L4" i="21"/>
  <c r="D29" i="30"/>
  <c r="E30" i="30"/>
  <c r="K28" i="11"/>
  <c r="K12" i="12"/>
  <c r="A21" i="9"/>
  <c r="A35" i="12"/>
  <c r="Q35" i="12"/>
  <c r="K27" i="9"/>
  <c r="K10" i="12"/>
  <c r="K34" i="30"/>
  <c r="G33" i="30"/>
  <c r="A23" i="7"/>
  <c r="U23" i="7"/>
  <c r="Y23" i="7"/>
  <c r="A17" i="5"/>
  <c r="U17" i="5"/>
  <c r="U8" i="5"/>
  <c r="A8" i="5"/>
  <c r="K40" i="12"/>
  <c r="K24" i="12"/>
  <c r="K9" i="9"/>
  <c r="A14" i="9"/>
  <c r="Q14" i="9"/>
  <c r="G38" i="30"/>
  <c r="L17" i="30"/>
  <c r="D91" i="29"/>
  <c r="M39" i="30"/>
  <c r="D23" i="29"/>
  <c r="D24" i="29"/>
  <c r="A33" i="6"/>
  <c r="U33" i="6"/>
  <c r="Y33" i="6"/>
  <c r="U30" i="5"/>
  <c r="K38" i="10"/>
  <c r="K22" i="12"/>
  <c r="A38" i="12"/>
  <c r="Q38" i="12"/>
  <c r="Q18" i="11"/>
  <c r="A18" i="11"/>
  <c r="Q13" i="11"/>
  <c r="A10" i="10"/>
  <c r="Q10" i="10"/>
  <c r="Q9" i="9"/>
  <c r="A9" i="9"/>
  <c r="D134" i="29"/>
  <c r="D135" i="29"/>
  <c r="B24" i="29"/>
  <c r="A37" i="11"/>
  <c r="Q37" i="11"/>
  <c r="Q30" i="9"/>
  <c r="A30" i="9"/>
  <c r="Q22" i="10"/>
  <c r="A22" i="10"/>
  <c r="A16" i="12"/>
  <c r="Q16" i="12"/>
  <c r="I4" i="18"/>
  <c r="E4" i="18"/>
  <c r="M13" i="30"/>
  <c r="A16" i="6"/>
  <c r="U16" i="6"/>
  <c r="Y16" i="6"/>
  <c r="U13" i="5"/>
  <c r="A13" i="5"/>
  <c r="A10" i="6"/>
  <c r="U10" i="6"/>
  <c r="Y10" i="6"/>
  <c r="K41" i="12"/>
  <c r="K7" i="10"/>
  <c r="K8" i="12"/>
  <c r="K11" i="9"/>
  <c r="K12" i="10"/>
  <c r="K14" i="12"/>
  <c r="K17" i="9"/>
  <c r="K18" i="12"/>
  <c r="K20" i="11"/>
  <c r="K23" i="9"/>
  <c r="K24" i="11"/>
  <c r="K26" i="11"/>
  <c r="K29" i="9"/>
  <c r="K30" i="10"/>
  <c r="K33" i="9"/>
  <c r="K34" i="12"/>
  <c r="K36" i="10"/>
  <c r="K38" i="11"/>
  <c r="K41" i="9"/>
  <c r="K8" i="11"/>
  <c r="K9" i="10"/>
  <c r="K11" i="12"/>
  <c r="K14" i="9"/>
  <c r="K16" i="9"/>
  <c r="K17" i="10"/>
  <c r="K19" i="10"/>
  <c r="K21" i="12"/>
  <c r="K23" i="11"/>
  <c r="K25" i="11"/>
  <c r="K27" i="10"/>
  <c r="K29" i="11"/>
  <c r="K31" i="10"/>
  <c r="K33" i="11"/>
  <c r="K36" i="9"/>
  <c r="K37" i="12"/>
  <c r="K39" i="10"/>
  <c r="A6" i="5"/>
  <c r="K9" i="11"/>
  <c r="K12" i="9"/>
  <c r="K13" i="12"/>
  <c r="K15" i="10"/>
  <c r="K17" i="11"/>
  <c r="K19" i="11"/>
  <c r="K22" i="9"/>
  <c r="K23" i="10"/>
  <c r="K25" i="12"/>
  <c r="K27" i="12"/>
  <c r="K29" i="10"/>
  <c r="K31" i="12"/>
  <c r="K33" i="12"/>
  <c r="K35" i="11"/>
  <c r="K38" i="9"/>
  <c r="K39" i="11"/>
  <c r="K41" i="10"/>
  <c r="K7" i="9"/>
  <c r="K10" i="9"/>
  <c r="K11" i="10"/>
  <c r="K13" i="11"/>
  <c r="K15" i="11"/>
  <c r="K18" i="9"/>
  <c r="K20" i="9"/>
  <c r="K21" i="11"/>
  <c r="K23" i="12"/>
  <c r="K26" i="9"/>
  <c r="K28" i="9"/>
  <c r="K29" i="12"/>
  <c r="K32" i="9"/>
  <c r="K33" i="10"/>
  <c r="K35" i="10"/>
  <c r="K37" i="11"/>
  <c r="K39" i="12"/>
  <c r="K41" i="11"/>
  <c r="K7" i="11"/>
  <c r="K9" i="12"/>
  <c r="K11" i="11"/>
  <c r="K13" i="10"/>
  <c r="K15" i="12"/>
  <c r="K17" i="12"/>
  <c r="K19" i="12"/>
  <c r="K21" i="10"/>
  <c r="K24" i="9"/>
  <c r="K25" i="10"/>
  <c r="K27" i="11"/>
  <c r="K30" i="9"/>
  <c r="K31" i="11"/>
  <c r="K34" i="9"/>
  <c r="K35" i="12"/>
  <c r="K37" i="10"/>
  <c r="K40" i="9"/>
  <c r="U6" i="5"/>
  <c r="K10" i="10"/>
  <c r="K12" i="11"/>
  <c r="K14" i="10"/>
  <c r="K16" i="11"/>
  <c r="K19" i="9"/>
  <c r="K21" i="9"/>
  <c r="K22" i="10"/>
  <c r="K24" i="10"/>
  <c r="K26" i="10"/>
  <c r="K28" i="12"/>
  <c r="K31" i="9"/>
  <c r="K32" i="11"/>
  <c r="K35" i="9"/>
  <c r="K37" i="9"/>
  <c r="K39" i="9"/>
  <c r="K40" i="11"/>
  <c r="K8" i="9"/>
  <c r="K8" i="10"/>
  <c r="K10" i="11"/>
  <c r="K13" i="9"/>
  <c r="K15" i="9"/>
  <c r="K16" i="10"/>
  <c r="K18" i="10"/>
  <c r="K20" i="10"/>
  <c r="K22" i="11"/>
  <c r="K25" i="9"/>
  <c r="K26" i="12"/>
  <c r="K28" i="10"/>
  <c r="K30" i="11"/>
  <c r="K32" i="10"/>
  <c r="K34" i="10"/>
  <c r="K36" i="11"/>
  <c r="K38" i="12"/>
  <c r="K40" i="10"/>
  <c r="U12" i="5"/>
  <c r="D9" i="28"/>
  <c r="M9" i="28"/>
  <c r="Q36" i="10"/>
  <c r="A12" i="12"/>
  <c r="A19" i="5"/>
  <c r="A28" i="12"/>
  <c r="Q8" i="9"/>
  <c r="T5" i="7"/>
  <c r="A5" i="7"/>
  <c r="C4" i="20"/>
  <c r="L47" i="20"/>
  <c r="D12" i="28"/>
  <c r="F12" i="28"/>
  <c r="Q37" i="10"/>
  <c r="U21" i="6"/>
  <c r="Y21" i="6"/>
  <c r="U21" i="7"/>
  <c r="Y21" i="7"/>
  <c r="D17" i="28"/>
  <c r="K17" i="28"/>
  <c r="E14" i="30"/>
  <c r="F14" i="30"/>
  <c r="Q27" i="12"/>
  <c r="Q9" i="11"/>
  <c r="A36" i="5"/>
  <c r="U33" i="5"/>
  <c r="E16" i="30"/>
  <c r="F16" i="30"/>
  <c r="D14" i="28"/>
  <c r="G14" i="28"/>
  <c r="A15" i="12"/>
  <c r="D43" i="29"/>
  <c r="D44" i="29"/>
  <c r="D42" i="29"/>
  <c r="D168" i="29"/>
  <c r="D154" i="29"/>
  <c r="D155" i="29"/>
  <c r="D156" i="29"/>
  <c r="D141" i="29"/>
  <c r="D142" i="29"/>
  <c r="D140" i="29"/>
  <c r="B126" i="29"/>
  <c r="B127" i="29"/>
  <c r="D148" i="29"/>
  <c r="D149" i="29"/>
  <c r="D147" i="29"/>
  <c r="B71" i="29"/>
  <c r="B70" i="29"/>
  <c r="D9" i="29"/>
  <c r="B16" i="29"/>
  <c r="G16" i="29"/>
  <c r="B9" i="29"/>
  <c r="G9" i="29"/>
  <c r="G4" i="29"/>
  <c r="B142" i="29"/>
  <c r="G141" i="29"/>
  <c r="B57" i="29"/>
  <c r="B56" i="29"/>
  <c r="U31" i="7"/>
  <c r="Y31" i="7"/>
  <c r="A31" i="7"/>
  <c r="A31" i="6"/>
  <c r="U31" i="6"/>
  <c r="Y31" i="6"/>
  <c r="A12" i="10"/>
  <c r="Q12" i="10"/>
  <c r="A13" i="9"/>
  <c r="Q13" i="9"/>
  <c r="M23" i="30"/>
  <c r="D113" i="29"/>
  <c r="D114" i="29"/>
  <c r="L19" i="30"/>
  <c r="G19" i="30"/>
  <c r="F19" i="30"/>
  <c r="B140" i="29"/>
  <c r="P4" i="21"/>
  <c r="J29" i="30"/>
  <c r="K30" i="30"/>
  <c r="F43" i="12"/>
  <c r="L6" i="12"/>
  <c r="M31" i="30"/>
  <c r="G4" i="19"/>
  <c r="H4" i="19"/>
  <c r="C4" i="19"/>
  <c r="K4" i="19"/>
  <c r="L4" i="19"/>
  <c r="E22" i="30"/>
  <c r="E23" i="30"/>
  <c r="U19" i="6"/>
  <c r="Y19" i="6"/>
  <c r="A19" i="6"/>
  <c r="H18" i="28"/>
  <c r="J18" i="28"/>
  <c r="G18" i="28"/>
  <c r="A35" i="6"/>
  <c r="U35" i="6"/>
  <c r="Y35" i="6"/>
  <c r="F41" i="30"/>
  <c r="B30" i="29"/>
  <c r="U26" i="7"/>
  <c r="Y26" i="7"/>
  <c r="A26" i="7"/>
  <c r="A26" i="5"/>
  <c r="U26" i="5"/>
  <c r="U34" i="7"/>
  <c r="Y34" i="7"/>
  <c r="C4" i="18"/>
  <c r="K4" i="18"/>
  <c r="D13" i="28"/>
  <c r="A24" i="12"/>
  <c r="Q24" i="12"/>
  <c r="U28" i="7"/>
  <c r="Y28" i="7"/>
  <c r="A28" i="7"/>
  <c r="I4" i="20"/>
  <c r="J4" i="20"/>
  <c r="G4" i="20"/>
  <c r="H4" i="20"/>
  <c r="Q34" i="11"/>
  <c r="A34" i="11"/>
  <c r="K4" i="20"/>
  <c r="L4" i="20"/>
  <c r="A39" i="6"/>
  <c r="U25" i="5"/>
  <c r="A25" i="5"/>
  <c r="U21" i="5"/>
  <c r="E20" i="30"/>
  <c r="A14" i="7"/>
  <c r="U14" i="7"/>
  <c r="Y14" i="7"/>
  <c r="D8" i="28"/>
  <c r="Q14" i="10"/>
  <c r="A14" i="10"/>
  <c r="U39" i="7"/>
  <c r="Y39" i="7"/>
  <c r="U26" i="6"/>
  <c r="Y26" i="6"/>
  <c r="A26" i="6"/>
  <c r="A24" i="5"/>
  <c r="A20" i="7"/>
  <c r="U20" i="7"/>
  <c r="Y20" i="7"/>
  <c r="F24" i="30"/>
  <c r="G24" i="30"/>
  <c r="M15" i="28"/>
  <c r="I15" i="28"/>
  <c r="F15" i="28"/>
  <c r="E15" i="28"/>
  <c r="H15" i="28"/>
  <c r="J15" i="28"/>
  <c r="G21" i="30"/>
  <c r="D19" i="28"/>
  <c r="D20" i="28"/>
  <c r="U11" i="6"/>
  <c r="Y11" i="6"/>
  <c r="A11" i="6"/>
  <c r="E4" i="19"/>
  <c r="F4" i="19"/>
  <c r="A25" i="9"/>
  <c r="Q25" i="9"/>
  <c r="A27" i="5"/>
  <c r="U27" i="5"/>
  <c r="A20" i="5"/>
  <c r="U20" i="5"/>
  <c r="H16" i="28"/>
  <c r="J16" i="28"/>
  <c r="K16" i="28"/>
  <c r="G16" i="28"/>
  <c r="I16" i="28"/>
  <c r="F16" i="28"/>
  <c r="G7" i="28"/>
  <c r="I7" i="28"/>
  <c r="H7" i="28"/>
  <c r="J7" i="28"/>
  <c r="Q41" i="9"/>
  <c r="A41" i="9"/>
  <c r="Q40" i="10"/>
  <c r="A40" i="10"/>
  <c r="Q37" i="9"/>
  <c r="A37" i="9"/>
  <c r="Q29" i="11"/>
  <c r="A41" i="10"/>
  <c r="Q41" i="10"/>
  <c r="A11" i="11"/>
  <c r="Q11" i="11"/>
  <c r="D10" i="28"/>
  <c r="Q26" i="10"/>
  <c r="A26" i="10"/>
  <c r="A19" i="12"/>
  <c r="Q19" i="12"/>
  <c r="Q10" i="11"/>
  <c r="A10" i="11"/>
  <c r="E18" i="30"/>
  <c r="A11" i="5"/>
  <c r="U11" i="5"/>
  <c r="E13" i="30"/>
  <c r="Q39" i="10"/>
  <c r="A39" i="10"/>
  <c r="A35" i="11"/>
  <c r="Q35" i="11"/>
  <c r="Q19" i="11"/>
  <c r="B30" i="28"/>
  <c r="D37" i="28"/>
  <c r="D30" i="28"/>
  <c r="B37" i="28"/>
  <c r="C4" i="21"/>
  <c r="A12" i="11"/>
  <c r="Q12" i="11"/>
  <c r="A11" i="12"/>
  <c r="Q11" i="12"/>
  <c r="U18" i="5"/>
  <c r="D11" i="28"/>
  <c r="A10" i="5"/>
  <c r="A11" i="7"/>
  <c r="U11" i="7"/>
  <c r="Y11" i="7"/>
  <c r="A28" i="9"/>
  <c r="Q28" i="9"/>
  <c r="A26" i="11"/>
  <c r="Q23" i="9"/>
  <c r="A23" i="9"/>
  <c r="U32" i="6"/>
  <c r="Y32" i="6"/>
  <c r="U29" i="6"/>
  <c r="Y29" i="6"/>
  <c r="Q28" i="11"/>
  <c r="A28" i="11"/>
  <c r="A10" i="9"/>
  <c r="Q10" i="9"/>
  <c r="E15" i="30"/>
  <c r="Q39" i="12"/>
  <c r="A39" i="12"/>
  <c r="Q35" i="9"/>
  <c r="A35" i="9"/>
  <c r="A23" i="10"/>
  <c r="Q23" i="10"/>
  <c r="Q17" i="12"/>
  <c r="A17" i="12"/>
  <c r="Q38" i="10"/>
  <c r="Q33" i="12"/>
  <c r="A31" i="10"/>
  <c r="A20" i="12"/>
  <c r="Q18" i="12"/>
  <c r="A5" i="6"/>
  <c r="Q7" i="11"/>
  <c r="A5" i="5"/>
  <c r="A38" i="11"/>
  <c r="Q7" i="10"/>
  <c r="Q37" i="12"/>
  <c r="Q35" i="10"/>
  <c r="A33" i="11"/>
  <c r="A32" i="11"/>
  <c r="A28" i="10"/>
  <c r="Q15" i="10"/>
  <c r="G14" i="30"/>
  <c r="K9" i="28"/>
  <c r="M20" i="30"/>
  <c r="H4" i="21"/>
  <c r="J11" i="30"/>
  <c r="K12" i="30"/>
  <c r="M12" i="30"/>
  <c r="G15" i="28"/>
  <c r="M40" i="30"/>
  <c r="M18" i="28"/>
  <c r="D105" i="29"/>
  <c r="L16" i="30"/>
  <c r="F18" i="28"/>
  <c r="M14" i="28"/>
  <c r="I18" i="28"/>
  <c r="M32" i="30"/>
  <c r="K18" i="28"/>
  <c r="M18" i="30"/>
  <c r="D37" i="29"/>
  <c r="D38" i="29"/>
  <c r="H12" i="28"/>
  <c r="J12" i="28"/>
  <c r="M15" i="30"/>
  <c r="L33" i="30"/>
  <c r="D71" i="29"/>
  <c r="D72" i="29"/>
  <c r="F17" i="30"/>
  <c r="B92" i="29"/>
  <c r="F7" i="28"/>
  <c r="D174" i="29"/>
  <c r="M7" i="28"/>
  <c r="G16" i="30"/>
  <c r="E7" i="28"/>
  <c r="S7" i="12"/>
  <c r="S8" i="12"/>
  <c r="M22" i="30"/>
  <c r="L22" i="30"/>
  <c r="D181" i="29"/>
  <c r="D182" i="29"/>
  <c r="D183" i="29"/>
  <c r="I9" i="28"/>
  <c r="D99" i="28"/>
  <c r="M41" i="30"/>
  <c r="G12" i="28"/>
  <c r="F9" i="28"/>
  <c r="I12" i="28"/>
  <c r="D148" i="28"/>
  <c r="K12" i="28"/>
  <c r="E9" i="28"/>
  <c r="E12" i="28"/>
  <c r="G34" i="30"/>
  <c r="F34" i="30"/>
  <c r="G9" i="28"/>
  <c r="M12" i="28"/>
  <c r="H9" i="28"/>
  <c r="J9" i="28"/>
  <c r="D57" i="29"/>
  <c r="D58" i="29"/>
  <c r="D56" i="29"/>
  <c r="F14" i="28"/>
  <c r="H17" i="28"/>
  <c r="J17" i="28"/>
  <c r="E14" i="28"/>
  <c r="E17" i="28"/>
  <c r="F4" i="28"/>
  <c r="D32" i="28"/>
  <c r="D31" i="28"/>
  <c r="D64" i="29"/>
  <c r="D65" i="29"/>
  <c r="D63" i="29"/>
  <c r="K14" i="28"/>
  <c r="A4" i="20"/>
  <c r="G17" i="28"/>
  <c r="C29" i="30"/>
  <c r="B17" i="29"/>
  <c r="L35" i="30"/>
  <c r="M35" i="30"/>
  <c r="L14" i="30"/>
  <c r="M14" i="30"/>
  <c r="F17" i="28"/>
  <c r="D92" i="29"/>
  <c r="D93" i="29"/>
  <c r="E16" i="28"/>
  <c r="D126" i="29"/>
  <c r="D127" i="29"/>
  <c r="D128" i="29"/>
  <c r="F35" i="30"/>
  <c r="G35" i="30"/>
  <c r="G39" i="30"/>
  <c r="F39" i="30"/>
  <c r="J4" i="18"/>
  <c r="G4" i="28"/>
  <c r="B39" i="28"/>
  <c r="B38" i="28"/>
  <c r="M17" i="28"/>
  <c r="B113" i="29"/>
  <c r="B112" i="29"/>
  <c r="I17" i="28"/>
  <c r="M34" i="30"/>
  <c r="L34" i="30"/>
  <c r="B42" i="29"/>
  <c r="B43" i="29"/>
  <c r="I14" i="28"/>
  <c r="H14" i="28"/>
  <c r="J14" i="28"/>
  <c r="U5" i="7"/>
  <c r="E4" i="28"/>
  <c r="B32" i="28"/>
  <c r="B31" i="28"/>
  <c r="F4" i="18"/>
  <c r="G169" i="29"/>
  <c r="B170" i="29"/>
  <c r="B190" i="28"/>
  <c r="B183" i="28"/>
  <c r="D190" i="28"/>
  <c r="D183" i="28"/>
  <c r="D119" i="29"/>
  <c r="D120" i="29"/>
  <c r="D121" i="29"/>
  <c r="G71" i="29"/>
  <c r="B72" i="29"/>
  <c r="E11" i="28"/>
  <c r="I11" i="28"/>
  <c r="F11" i="28"/>
  <c r="K11" i="28"/>
  <c r="M11" i="28"/>
  <c r="H11" i="28"/>
  <c r="J11" i="28"/>
  <c r="G11" i="28"/>
  <c r="B119" i="29"/>
  <c r="B120" i="29"/>
  <c r="M11" i="30"/>
  <c r="L11" i="30"/>
  <c r="L26" i="30" s="1"/>
  <c r="L12" i="30"/>
  <c r="D22" i="29"/>
  <c r="K19" i="28"/>
  <c r="E19" i="28"/>
  <c r="M19" i="28"/>
  <c r="H19" i="28"/>
  <c r="J19" i="28"/>
  <c r="G19" i="28"/>
  <c r="F19" i="28"/>
  <c r="G20" i="30"/>
  <c r="F20" i="30"/>
  <c r="B49" i="29"/>
  <c r="B50" i="29"/>
  <c r="B147" i="29"/>
  <c r="B148" i="29"/>
  <c r="G23" i="30"/>
  <c r="F23" i="30"/>
  <c r="M29" i="30"/>
  <c r="L29" i="30"/>
  <c r="L30" i="30"/>
  <c r="D29" i="29"/>
  <c r="M30" i="30"/>
  <c r="G127" i="29"/>
  <c r="B128" i="29"/>
  <c r="F13" i="30"/>
  <c r="G13" i="30"/>
  <c r="B204" i="28"/>
  <c r="D204" i="28"/>
  <c r="B197" i="28"/>
  <c r="D197" i="28"/>
  <c r="E13" i="28"/>
  <c r="F13" i="28"/>
  <c r="M13" i="28"/>
  <c r="K13" i="28"/>
  <c r="G13" i="28"/>
  <c r="I13" i="28"/>
  <c r="H13" i="28"/>
  <c r="J13" i="28"/>
  <c r="F22" i="30"/>
  <c r="G22" i="30"/>
  <c r="G30" i="30"/>
  <c r="G29" i="30"/>
  <c r="F29" i="30"/>
  <c r="F30" i="30"/>
  <c r="B29" i="29"/>
  <c r="S7" i="11"/>
  <c r="F15" i="30"/>
  <c r="G15" i="30"/>
  <c r="S7" i="9"/>
  <c r="D71" i="28"/>
  <c r="D78" i="28"/>
  <c r="B71" i="28"/>
  <c r="B78" i="28"/>
  <c r="F8" i="28"/>
  <c r="E8" i="28"/>
  <c r="K8" i="28"/>
  <c r="M8" i="28"/>
  <c r="G8" i="28"/>
  <c r="H8" i="28"/>
  <c r="J8" i="28"/>
  <c r="I8" i="28"/>
  <c r="H4" i="28"/>
  <c r="J4" i="28"/>
  <c r="L4" i="18"/>
  <c r="B31" i="29"/>
  <c r="G30" i="29"/>
  <c r="B58" i="29"/>
  <c r="G57" i="29"/>
  <c r="S7" i="10"/>
  <c r="S8" i="10"/>
  <c r="H10" i="28"/>
  <c r="J10" i="28"/>
  <c r="M10" i="28"/>
  <c r="G10" i="28"/>
  <c r="K10" i="28"/>
  <c r="I10" i="28"/>
  <c r="E10" i="28"/>
  <c r="F10" i="28"/>
  <c r="B78" i="29"/>
  <c r="B77" i="29"/>
  <c r="A4" i="27"/>
  <c r="D5" i="27"/>
  <c r="A4" i="18"/>
  <c r="B181" i="29"/>
  <c r="B182" i="29"/>
  <c r="L47" i="19"/>
  <c r="A4" i="19"/>
  <c r="C11" i="30"/>
  <c r="B10" i="29"/>
  <c r="D4" i="21"/>
  <c r="D11" i="30"/>
  <c r="E12" i="30"/>
  <c r="G18" i="30"/>
  <c r="F18" i="30"/>
  <c r="D70" i="29"/>
  <c r="B141" i="28"/>
  <c r="D150" i="28"/>
  <c r="D149" i="28"/>
  <c r="B91" i="29"/>
  <c r="D77" i="29"/>
  <c r="D78" i="29"/>
  <c r="D79" i="29"/>
  <c r="B106" i="28"/>
  <c r="D106" i="28"/>
  <c r="B99" i="28"/>
  <c r="B101" i="28"/>
  <c r="B100" i="28"/>
  <c r="D161" i="29"/>
  <c r="D162" i="29"/>
  <c r="D163" i="29"/>
  <c r="B148" i="28"/>
  <c r="D141" i="28"/>
  <c r="L43" i="30"/>
  <c r="F43" i="30"/>
  <c r="B85" i="29"/>
  <c r="B84" i="29"/>
  <c r="D50" i="29"/>
  <c r="D51" i="29"/>
  <c r="D49" i="29"/>
  <c r="B98" i="29"/>
  <c r="B99" i="29"/>
  <c r="D99" i="29"/>
  <c r="D100" i="29"/>
  <c r="D98" i="29"/>
  <c r="B154" i="29"/>
  <c r="B155" i="29"/>
  <c r="D85" i="29"/>
  <c r="D86" i="29"/>
  <c r="D84" i="29"/>
  <c r="G113" i="29"/>
  <c r="B114" i="29"/>
  <c r="B169" i="28"/>
  <c r="B176" i="28"/>
  <c r="D176" i="28"/>
  <c r="D169" i="28"/>
  <c r="B44" i="29"/>
  <c r="G43" i="29"/>
  <c r="B162" i="29"/>
  <c r="B161" i="29"/>
  <c r="B79" i="29"/>
  <c r="G78" i="29"/>
  <c r="B149" i="29"/>
  <c r="G148" i="29"/>
  <c r="D85" i="28"/>
  <c r="D92" i="28"/>
  <c r="B85" i="28"/>
  <c r="B92" i="28"/>
  <c r="B93" i="29"/>
  <c r="G92" i="29"/>
  <c r="D192" i="28"/>
  <c r="D191" i="28"/>
  <c r="B192" i="28"/>
  <c r="B191" i="28"/>
  <c r="D185" i="28"/>
  <c r="D184" i="28"/>
  <c r="B185" i="28"/>
  <c r="B184" i="28"/>
  <c r="D5" i="28"/>
  <c r="D6" i="28"/>
  <c r="E4" i="27"/>
  <c r="F4" i="27"/>
  <c r="B64" i="29"/>
  <c r="B63" i="29"/>
  <c r="D162" i="28"/>
  <c r="B155" i="28"/>
  <c r="D155" i="28"/>
  <c r="B162" i="28"/>
  <c r="B37" i="29"/>
  <c r="B36" i="29"/>
  <c r="B106" i="29"/>
  <c r="B105" i="29"/>
  <c r="D143" i="28"/>
  <c r="D142" i="28"/>
  <c r="B150" i="28"/>
  <c r="B149" i="28"/>
  <c r="S9" i="10"/>
  <c r="S10" i="10"/>
  <c r="S9" i="12"/>
  <c r="D39" i="28"/>
  <c r="D38" i="28"/>
  <c r="B183" i="29"/>
  <c r="G182" i="29"/>
  <c r="B120" i="28"/>
  <c r="B113" i="28"/>
  <c r="D113" i="28"/>
  <c r="D120" i="28"/>
  <c r="B80" i="28"/>
  <c r="B79" i="28"/>
  <c r="D73" i="28"/>
  <c r="D72" i="28"/>
  <c r="D80" i="28"/>
  <c r="D79" i="28"/>
  <c r="B73" i="28"/>
  <c r="B72" i="28"/>
  <c r="D206" i="28"/>
  <c r="D205" i="28"/>
  <c r="B206" i="28"/>
  <c r="B205" i="28"/>
  <c r="D199" i="28"/>
  <c r="D198" i="28"/>
  <c r="B199" i="28"/>
  <c r="B198" i="28"/>
  <c r="B174" i="29"/>
  <c r="B175" i="29"/>
  <c r="B51" i="29"/>
  <c r="G50" i="29"/>
  <c r="B133" i="29"/>
  <c r="B134" i="29"/>
  <c r="S8" i="9"/>
  <c r="S9" i="9"/>
  <c r="F12" i="30"/>
  <c r="B22" i="29"/>
  <c r="G12" i="30"/>
  <c r="G11" i="30"/>
  <c r="F11" i="30"/>
  <c r="S8" i="11"/>
  <c r="B121" i="29"/>
  <c r="G120" i="29"/>
  <c r="B127" i="28"/>
  <c r="B134" i="28"/>
  <c r="D127" i="28"/>
  <c r="D134" i="28"/>
  <c r="B143" i="28"/>
  <c r="B142" i="28"/>
  <c r="D108" i="28"/>
  <c r="D107" i="28"/>
  <c r="D101" i="28"/>
  <c r="D100" i="28"/>
  <c r="B108" i="28"/>
  <c r="B107" i="28"/>
  <c r="F26" i="30"/>
  <c r="N43" i="30" s="1"/>
  <c r="G85" i="29"/>
  <c r="B86" i="29"/>
  <c r="G155" i="29"/>
  <c r="B156" i="29"/>
  <c r="G99" i="29"/>
  <c r="B100" i="29"/>
  <c r="D171" i="28"/>
  <c r="D170" i="28"/>
  <c r="D178" i="28"/>
  <c r="D177" i="28"/>
  <c r="B171" i="28"/>
  <c r="B170" i="28"/>
  <c r="B178" i="28"/>
  <c r="B177" i="28"/>
  <c r="B65" i="29"/>
  <c r="G64" i="29"/>
  <c r="B163" i="29"/>
  <c r="G162" i="29"/>
  <c r="D136" i="28"/>
  <c r="D135" i="28"/>
  <c r="B129" i="28"/>
  <c r="B128" i="28"/>
  <c r="D129" i="28"/>
  <c r="D128" i="28"/>
  <c r="B136" i="28"/>
  <c r="B135" i="28"/>
  <c r="B176" i="29"/>
  <c r="G175" i="29"/>
  <c r="S11" i="10"/>
  <c r="B107" i="29"/>
  <c r="G106" i="29"/>
  <c r="B38" i="29"/>
  <c r="G37" i="29"/>
  <c r="B87" i="28"/>
  <c r="B86" i="28"/>
  <c r="D87" i="28"/>
  <c r="D86" i="28"/>
  <c r="B94" i="28"/>
  <c r="B93" i="28"/>
  <c r="D94" i="28"/>
  <c r="D93" i="28"/>
  <c r="B115" i="28"/>
  <c r="B114" i="28"/>
  <c r="B122" i="28"/>
  <c r="B121" i="28"/>
  <c r="D122" i="28"/>
  <c r="D121" i="28"/>
  <c r="D115" i="28"/>
  <c r="D114" i="28"/>
  <c r="S10" i="12"/>
  <c r="S10" i="9"/>
  <c r="B135" i="29"/>
  <c r="G134" i="29"/>
  <c r="B157" i="28"/>
  <c r="B156" i="28"/>
  <c r="D164" i="28"/>
  <c r="D163" i="28"/>
  <c r="D157" i="28"/>
  <c r="D156" i="28"/>
  <c r="B164" i="28"/>
  <c r="B163" i="28"/>
  <c r="H6" i="28"/>
  <c r="J6" i="28"/>
  <c r="G6" i="28"/>
  <c r="I6" i="28"/>
  <c r="E6" i="28"/>
  <c r="M6" i="28"/>
  <c r="F6" i="28"/>
  <c r="K6" i="28"/>
  <c r="E5" i="28"/>
  <c r="H5" i="28"/>
  <c r="J5" i="28"/>
  <c r="F5" i="28"/>
  <c r="G5" i="28"/>
  <c r="K5" i="28"/>
  <c r="I5" i="28"/>
  <c r="M5" i="28"/>
  <c r="S9" i="11"/>
  <c r="G4" i="27"/>
  <c r="F3" i="27"/>
  <c r="S12" i="10"/>
  <c r="B58" i="28"/>
  <c r="B64" i="28"/>
  <c r="D64" i="28"/>
  <c r="D58" i="28"/>
  <c r="S11" i="12"/>
  <c r="G3" i="27"/>
  <c r="I4" i="28"/>
  <c r="S10" i="11"/>
  <c r="D44" i="28"/>
  <c r="B51" i="28"/>
  <c r="D51" i="28"/>
  <c r="B44" i="28"/>
  <c r="S11" i="9"/>
  <c r="B46" i="28"/>
  <c r="B45" i="28"/>
  <c r="B53" i="28"/>
  <c r="B52" i="28"/>
  <c r="D46" i="28"/>
  <c r="D45" i="28"/>
  <c r="D53" i="28"/>
  <c r="D52" i="28"/>
  <c r="D66" i="28"/>
  <c r="D65" i="28"/>
  <c r="D60" i="28"/>
  <c r="D59" i="28"/>
  <c r="B66" i="28"/>
  <c r="B65" i="28"/>
  <c r="B60" i="28"/>
  <c r="B59" i="28"/>
  <c r="S11" i="11"/>
  <c r="K4" i="28"/>
  <c r="M4" i="28"/>
  <c r="M20" i="28"/>
  <c r="I23" i="28"/>
  <c r="G23" i="28"/>
  <c r="S13" i="10"/>
  <c r="S14" i="10"/>
  <c r="S12" i="9"/>
  <c r="S12" i="12"/>
  <c r="S12" i="11"/>
  <c r="S15" i="10"/>
  <c r="S16" i="10"/>
  <c r="S17" i="10"/>
  <c r="S18" i="10"/>
  <c r="S13" i="12"/>
  <c r="S14" i="12"/>
  <c r="S13" i="9"/>
  <c r="S14" i="9"/>
  <c r="S15" i="9"/>
  <c r="S16" i="9"/>
  <c r="S17" i="9"/>
  <c r="S13" i="11"/>
  <c r="S14" i="11"/>
  <c r="S18" i="9"/>
  <c r="S19" i="9"/>
  <c r="S20" i="9"/>
  <c r="S21" i="9"/>
  <c r="S22" i="9"/>
  <c r="S23" i="9"/>
  <c r="S24" i="9"/>
  <c r="S25" i="9"/>
  <c r="S26" i="9"/>
  <c r="S27" i="9"/>
  <c r="S28" i="9"/>
  <c r="S29" i="9"/>
  <c r="S30" i="9"/>
  <c r="S31" i="9"/>
  <c r="S32" i="9"/>
  <c r="S33" i="9"/>
  <c r="S34" i="9"/>
  <c r="S35" i="9"/>
  <c r="S36" i="9"/>
  <c r="S37" i="9"/>
  <c r="S38" i="9"/>
  <c r="S39" i="9"/>
  <c r="S40" i="9"/>
  <c r="S41" i="9"/>
  <c r="S15" i="12"/>
  <c r="S16" i="12"/>
  <c r="S17" i="12"/>
  <c r="S18" i="12"/>
  <c r="S19" i="12"/>
  <c r="S20" i="12"/>
  <c r="S21" i="12"/>
  <c r="S22" i="12"/>
  <c r="S23" i="12"/>
  <c r="S24" i="12"/>
  <c r="S25" i="12"/>
  <c r="S26" i="12"/>
  <c r="S27" i="12"/>
  <c r="S28" i="12"/>
  <c r="S29" i="12"/>
  <c r="S30" i="12"/>
  <c r="S31" i="12"/>
  <c r="S32" i="12"/>
  <c r="S33" i="12"/>
  <c r="S34" i="12"/>
  <c r="S35" i="12"/>
  <c r="S36" i="12"/>
  <c r="S37" i="12"/>
  <c r="S38" i="12"/>
  <c r="S39" i="12"/>
  <c r="S40" i="12"/>
  <c r="S41" i="12"/>
  <c r="S19" i="10"/>
  <c r="S20" i="10"/>
  <c r="S21" i="10"/>
  <c r="S22" i="10"/>
  <c r="S23" i="10"/>
  <c r="S24" i="10"/>
  <c r="S25" i="10"/>
  <c r="S26" i="10"/>
  <c r="S27" i="10"/>
  <c r="S28" i="10"/>
  <c r="S29" i="10"/>
  <c r="S30" i="10"/>
  <c r="S31" i="10"/>
  <c r="S32" i="10"/>
  <c r="S33" i="10"/>
  <c r="S34" i="10"/>
  <c r="S35" i="10"/>
  <c r="S36" i="10"/>
  <c r="S37" i="10"/>
  <c r="S38" i="10"/>
  <c r="S39" i="10"/>
  <c r="S40" i="10"/>
  <c r="S41" i="10"/>
  <c r="S15" i="11"/>
  <c r="S16" i="11"/>
  <c r="S17" i="11"/>
  <c r="S18" i="11"/>
  <c r="S19" i="11"/>
  <c r="S20" i="11"/>
  <c r="S21" i="11"/>
  <c r="S22" i="11"/>
  <c r="S23" i="11"/>
  <c r="S24" i="11"/>
  <c r="S25" i="11"/>
  <c r="S26" i="11"/>
  <c r="S27" i="11"/>
  <c r="S28" i="11"/>
  <c r="S29" i="11"/>
  <c r="S30" i="11"/>
  <c r="S31" i="11"/>
  <c r="S32" i="11"/>
  <c r="S33" i="11"/>
  <c r="S34" i="11"/>
  <c r="S35" i="11"/>
  <c r="S36" i="11"/>
  <c r="S37" i="11"/>
  <c r="S38" i="11"/>
  <c r="S39" i="11"/>
  <c r="S40" i="11"/>
  <c r="S41" i="11"/>
</calcChain>
</file>

<file path=xl/comments1.xml><?xml version="1.0" encoding="utf-8"?>
<comments xmlns="http://schemas.openxmlformats.org/spreadsheetml/2006/main">
  <authors>
    <author>Hansen</author>
    <author>Donald Hansen</author>
  </authors>
  <commentList>
    <comment ref="M4" authorId="0" shapeId="0">
      <text>
        <r>
          <rPr>
            <b/>
            <sz val="8"/>
            <color indexed="81"/>
            <rFont val="Tahoma"/>
            <family val="2"/>
          </rPr>
          <t>Hansen:</t>
        </r>
        <r>
          <rPr>
            <sz val="8"/>
            <color indexed="81"/>
            <rFont val="Tahoma"/>
            <family val="2"/>
          </rPr>
          <t xml:space="preserve">
Entering Names:
All names sorted by Handicap Ranking
</t>
        </r>
        <r>
          <rPr>
            <sz val="10"/>
            <color indexed="81"/>
            <rFont val="Tahoma"/>
            <family val="2"/>
          </rPr>
          <t xml:space="preserve">A-Players: Sorted </t>
        </r>
        <r>
          <rPr>
            <sz val="10"/>
            <color indexed="10"/>
            <rFont val="Tahoma"/>
            <family val="2"/>
          </rPr>
          <t>Assending</t>
        </r>
        <r>
          <rPr>
            <sz val="10"/>
            <color indexed="81"/>
            <rFont val="Tahoma"/>
            <family val="2"/>
          </rPr>
          <t xml:space="preserve">
B-Playerd: Sorted </t>
        </r>
        <r>
          <rPr>
            <sz val="10"/>
            <color indexed="12"/>
            <rFont val="Tahoma"/>
            <family val="2"/>
          </rPr>
          <t>Descending</t>
        </r>
        <r>
          <rPr>
            <sz val="10"/>
            <color indexed="81"/>
            <rFont val="Tahoma"/>
            <family val="2"/>
          </rPr>
          <t xml:space="preserve">
C-Players: Sorted </t>
        </r>
        <r>
          <rPr>
            <sz val="10"/>
            <color indexed="10"/>
            <rFont val="Tahoma"/>
            <family val="2"/>
          </rPr>
          <t>Assending</t>
        </r>
        <r>
          <rPr>
            <sz val="10"/>
            <color indexed="81"/>
            <rFont val="Tahoma"/>
            <family val="2"/>
          </rPr>
          <t xml:space="preserve">
D-Players: Sorted </t>
        </r>
        <r>
          <rPr>
            <sz val="10"/>
            <color indexed="12"/>
            <rFont val="Tahoma"/>
            <family val="2"/>
          </rPr>
          <t>Descending</t>
        </r>
      </text>
    </comment>
    <comment ref="O19" authorId="1" shapeId="0">
      <text>
        <r>
          <rPr>
            <b/>
            <sz val="8"/>
            <color indexed="81"/>
            <rFont val="Tahoma"/>
            <family val="2"/>
          </rPr>
          <t>Donald Hansen:</t>
        </r>
        <r>
          <rPr>
            <sz val="8"/>
            <color indexed="81"/>
            <rFont val="Tahoma"/>
            <family val="2"/>
          </rPr>
          <t xml:space="preserve">
Created by: Don Hansen
</t>
        </r>
        <r>
          <rPr>
            <sz val="11"/>
            <color indexed="81"/>
            <rFont val="Tahoma"/>
            <family val="2"/>
          </rPr>
          <t>Hansen8944@yahoo.com
530-333-4581</t>
        </r>
        <r>
          <rPr>
            <sz val="8"/>
            <color indexed="81"/>
            <rFont val="Tahoma"/>
            <family val="2"/>
          </rPr>
          <t xml:space="preserve">
                   </t>
        </r>
      </text>
    </comment>
  </commentList>
</comments>
</file>

<file path=xl/comments2.xml><?xml version="1.0" encoding="utf-8"?>
<comments xmlns="http://schemas.openxmlformats.org/spreadsheetml/2006/main">
  <authors>
    <author>Wayne</author>
  </authors>
  <commentList>
    <comment ref="C2" authorId="0" shapeId="0">
      <text>
        <r>
          <rPr>
            <b/>
            <sz val="9"/>
            <color indexed="81"/>
            <rFont val="Tahoma"/>
            <family val="2"/>
          </rPr>
          <t>These are column references which are used by the formulas in the matrix. DO NOT DELETE.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<sst xmlns="http://schemas.openxmlformats.org/spreadsheetml/2006/main" count="437" uniqueCount="161">
  <si>
    <t>A--Player</t>
  </si>
  <si>
    <t>B--Player</t>
  </si>
  <si>
    <t>C--Player</t>
  </si>
  <si>
    <t>D--Player</t>
  </si>
  <si>
    <t>Score</t>
  </si>
  <si>
    <t>Team</t>
  </si>
  <si>
    <t>Score-1</t>
  </si>
  <si>
    <t>Score-2</t>
  </si>
  <si>
    <t>Score-3</t>
  </si>
  <si>
    <t>Total</t>
  </si>
  <si>
    <t>Player</t>
  </si>
  <si>
    <t>DAY 1</t>
  </si>
  <si>
    <t>DAY 2</t>
  </si>
  <si>
    <t>DAY 3</t>
  </si>
  <si>
    <t>B-PLAYER</t>
  </si>
  <si>
    <t>C-PLAYER</t>
  </si>
  <si>
    <t>D-PLAYER</t>
  </si>
  <si>
    <t>Index-D</t>
  </si>
  <si>
    <t>Index-C</t>
  </si>
  <si>
    <t>Index-B</t>
  </si>
  <si>
    <t>Index-A</t>
  </si>
  <si>
    <t>Index</t>
  </si>
  <si>
    <t>TOTAL</t>
  </si>
  <si>
    <t>C-Player</t>
  </si>
  <si>
    <t>Hole</t>
  </si>
  <si>
    <t>Count</t>
  </si>
  <si>
    <t>Team Count</t>
  </si>
  <si>
    <t>A- PLAYER</t>
  </si>
  <si>
    <t>DAY-1</t>
  </si>
  <si>
    <t>DAY-2</t>
  </si>
  <si>
    <t>DAY-3</t>
  </si>
  <si>
    <t>OVERALL</t>
  </si>
  <si>
    <t>RANK #</t>
  </si>
  <si>
    <t xml:space="preserve">RANK # </t>
  </si>
  <si>
    <t xml:space="preserve">DAILY WINNERS </t>
  </si>
  <si>
    <t># PLACES</t>
  </si>
  <si>
    <t>This page can be left unchanged</t>
  </si>
  <si>
    <t>SIR GOLF TOURNAMENT</t>
  </si>
  <si>
    <t>SCRAMBLE SCORE CARD</t>
  </si>
  <si>
    <t>COURSE</t>
  </si>
  <si>
    <t>Name</t>
  </si>
  <si>
    <t>HOLE</t>
  </si>
  <si>
    <t>FRONT</t>
  </si>
  <si>
    <t>PAR</t>
  </si>
  <si>
    <r>
      <t>A</t>
    </r>
    <r>
      <rPr>
        <b/>
        <sz val="10"/>
        <rFont val="Arial"/>
        <family val="2"/>
      </rPr>
      <t xml:space="preserve"> FLT</t>
    </r>
  </si>
  <si>
    <t>SCORE</t>
  </si>
  <si>
    <r>
      <t>B</t>
    </r>
    <r>
      <rPr>
        <b/>
        <sz val="10"/>
        <rFont val="Arial"/>
        <family val="2"/>
      </rPr>
      <t xml:space="preserve"> FLT</t>
    </r>
  </si>
  <si>
    <t>T-SHOT</t>
  </si>
  <si>
    <r>
      <t>C</t>
    </r>
    <r>
      <rPr>
        <b/>
        <sz val="10"/>
        <rFont val="Arial"/>
        <family val="2"/>
      </rPr>
      <t xml:space="preserve"> FLT</t>
    </r>
  </si>
  <si>
    <t>Record which player's Tee Shot was used in the box below the score, A,B,C,D</t>
  </si>
  <si>
    <t>TOTAL SCORE</t>
  </si>
  <si>
    <r>
      <t>D</t>
    </r>
    <r>
      <rPr>
        <b/>
        <sz val="10"/>
        <rFont val="Arial"/>
        <family val="2"/>
      </rPr>
      <t xml:space="preserve"> FLT</t>
    </r>
  </si>
  <si>
    <t>BACK</t>
  </si>
  <si>
    <t>CARD MUST BE SIGNED BY ALL PLAYERS</t>
  </si>
  <si>
    <t>(Committee Use Only)</t>
  </si>
  <si>
    <t>Diff.</t>
  </si>
  <si>
    <t>AFTER COMPLETION OF PLAY</t>
  </si>
  <si>
    <t>A</t>
  </si>
  <si>
    <t>C</t>
  </si>
  <si>
    <t>TEAM HDCP</t>
  </si>
  <si>
    <t>B</t>
  </si>
  <si>
    <t>D</t>
  </si>
  <si>
    <t>NET SCORE</t>
  </si>
  <si>
    <t>TOP</t>
  </si>
  <si>
    <t>BOTTOM</t>
  </si>
  <si>
    <t>DAY #</t>
  </si>
  <si>
    <t xml:space="preserve">   TEAM  #</t>
  </si>
  <si>
    <t>VALUE</t>
  </si>
  <si>
    <t>NAME</t>
  </si>
  <si>
    <t>CTH</t>
  </si>
  <si>
    <r>
      <t xml:space="preserve">COURSE  </t>
    </r>
    <r>
      <rPr>
        <b/>
        <sz val="12"/>
        <rFont val="Arial"/>
        <family val="2"/>
      </rPr>
      <t>PAR</t>
    </r>
  </si>
  <si>
    <r>
      <t xml:space="preserve">COURSE  </t>
    </r>
    <r>
      <rPr>
        <b/>
        <sz val="14"/>
        <rFont val="Arial"/>
        <family val="2"/>
      </rPr>
      <t>PAR</t>
    </r>
  </si>
  <si>
    <t>CHANGEABLE</t>
  </si>
  <si>
    <t>TEAM #</t>
  </si>
  <si>
    <t>HOLE  BY  HOLE TALLY</t>
  </si>
  <si>
    <t>COURSE / TEE</t>
  </si>
  <si>
    <t xml:space="preserve">This comes from : Day-1,2,3    </t>
  </si>
  <si>
    <t>START TEE</t>
  </si>
  <si>
    <t>this comes from Day 1,2,3</t>
  </si>
  <si>
    <t>ENTER</t>
  </si>
  <si>
    <t>PLACE</t>
  </si>
  <si>
    <t>FLIGHT-A</t>
  </si>
  <si>
    <t>FLIGHT-B</t>
  </si>
  <si>
    <t>FLIGHT-C</t>
  </si>
  <si>
    <t>FLIGHT-D</t>
  </si>
  <si>
    <t>Number of Teams</t>
  </si>
  <si>
    <t>Team count</t>
  </si>
  <si>
    <t xml:space="preserve"> Lookup Table</t>
  </si>
  <si>
    <t>Rank</t>
  </si>
  <si>
    <t>COUNT</t>
  </si>
  <si>
    <t>Count/4</t>
  </si>
  <si>
    <t>count/4*2</t>
  </si>
  <si>
    <t>count/4*3</t>
  </si>
  <si>
    <t>count/4*4</t>
  </si>
  <si>
    <t>Correct</t>
  </si>
  <si>
    <t>A-Players</t>
  </si>
  <si>
    <t>B-Players</t>
  </si>
  <si>
    <t>C-Players</t>
  </si>
  <si>
    <t>D-Players</t>
  </si>
  <si>
    <t>Count of Indexes</t>
  </si>
  <si>
    <t>Vacant-1</t>
  </si>
  <si>
    <t>Vacant-2</t>
  </si>
  <si>
    <t>Vacant-3</t>
  </si>
  <si>
    <t>VERSION</t>
  </si>
  <si>
    <t>Place</t>
  </si>
  <si>
    <t>Amount</t>
  </si>
  <si>
    <t>Payout</t>
  </si>
  <si>
    <t>$ Amount</t>
  </si>
  <si>
    <t>SWEEPS</t>
  </si>
  <si>
    <t>PAYOUT</t>
  </si>
  <si>
    <t>FLIGHT B</t>
  </si>
  <si>
    <t>FLIGHT C</t>
  </si>
  <si>
    <t>FLIGHT D</t>
  </si>
  <si>
    <t>AMOUNT</t>
  </si>
  <si>
    <t>Pay total</t>
  </si>
  <si>
    <t>Fund</t>
  </si>
  <si>
    <t>RANK</t>
  </si>
  <si>
    <t>PAY</t>
  </si>
  <si>
    <t>FUNDS</t>
  </si>
  <si>
    <t>OUT</t>
  </si>
  <si>
    <t>FUND</t>
  </si>
  <si>
    <t>PAYED</t>
  </si>
  <si>
    <t>PRIZE</t>
  </si>
  <si>
    <t>PAY -  $</t>
  </si>
  <si>
    <t>Pay- $</t>
  </si>
  <si>
    <t>BUYIN</t>
  </si>
  <si>
    <t>DAY-1    RESULTS</t>
  </si>
  <si>
    <t>DAY-2    RESULTS</t>
  </si>
  <si>
    <t>DAY-3   RESULTS</t>
  </si>
  <si>
    <t xml:space="preserve">  SWEEPS</t>
  </si>
  <si>
    <t>count</t>
  </si>
  <si>
    <t>Fill in DAY 1,2,or 3</t>
  </si>
  <si>
    <t>FLIGHT A</t>
  </si>
  <si>
    <t>JLS</t>
  </si>
  <si>
    <r>
      <t xml:space="preserve">COURSE </t>
    </r>
    <r>
      <rPr>
        <b/>
        <sz val="12"/>
        <rFont val="Arial"/>
        <family val="2"/>
      </rPr>
      <t>PAR</t>
    </r>
  </si>
  <si>
    <t>Closest to Hole</t>
  </si>
  <si>
    <t>Distance</t>
  </si>
  <si>
    <t>1st</t>
  </si>
  <si>
    <t>2nd</t>
  </si>
  <si>
    <t>3rd</t>
  </si>
  <si>
    <t>Don Hansen/Jerry Strain      Made for the enjoyment  of all golfers.</t>
  </si>
  <si>
    <t>Hidden</t>
  </si>
  <si>
    <t xml:space="preserve">              Data</t>
  </si>
  <si>
    <t>BLIND SCORE</t>
  </si>
  <si>
    <t>Handicap</t>
  </si>
  <si>
    <t>Absent</t>
  </si>
  <si>
    <t>This Version has been changed to output the results in a Positive number under Par</t>
  </si>
  <si>
    <t>The formulae for calculating team Handicap has been changed to the USGA Recommendation below:</t>
  </si>
  <si>
    <t>(20% of the A player + 15% of the B player plus 10% of the C player and 5% of the D player)</t>
  </si>
  <si>
    <t>k43</t>
  </si>
  <si>
    <t>1A</t>
  </si>
  <si>
    <t>STARTING TEE</t>
  </si>
  <si>
    <t>2A</t>
  </si>
  <si>
    <t>3A</t>
  </si>
  <si>
    <t>4A</t>
  </si>
  <si>
    <t>5A</t>
  </si>
  <si>
    <t>8A</t>
  </si>
  <si>
    <t>9A</t>
  </si>
  <si>
    <t>10A</t>
  </si>
  <si>
    <t>11A</t>
  </si>
  <si>
    <t>Limits the "D" player to 45.0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</si>
</sst>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#,##0.0_);[Red]\(#,##0.0\)"/>
    <numFmt numFmtId="165" formatCode="&quot;$&quot;#,##0"/>
    <numFmt numFmtId="169" formatCode="0.0"/>
    <numFmt numFmtId="170" formatCode="&quot;$&quot;#,##0.00"/>
  </numFmts>
  <fonts count="42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sz val="18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0"/>
      <color indexed="81"/>
      <name val="Tahoma"/>
      <family val="2"/>
    </font>
    <font>
      <sz val="10"/>
      <color indexed="10"/>
      <name val="Tahoma"/>
      <family val="2"/>
    </font>
    <font>
      <b/>
      <sz val="12"/>
      <name val="Arial"/>
      <family val="2"/>
    </font>
    <font>
      <sz val="12"/>
      <name val="Arial"/>
      <family val="2"/>
    </font>
    <font>
      <b/>
      <i/>
      <sz val="10"/>
      <name val="Arial"/>
      <family val="2"/>
    </font>
    <font>
      <sz val="2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b/>
      <sz val="16"/>
      <name val="Arial"/>
      <family val="2"/>
    </font>
    <font>
      <sz val="10"/>
      <name val="Arial"/>
      <family val="2"/>
    </font>
    <font>
      <b/>
      <sz val="26"/>
      <name val="Arial"/>
      <family val="2"/>
    </font>
    <font>
      <b/>
      <sz val="22"/>
      <name val="Arial"/>
      <family val="2"/>
    </font>
    <font>
      <b/>
      <sz val="28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color indexed="10"/>
      <name val="Arial"/>
      <family val="2"/>
    </font>
    <font>
      <sz val="11"/>
      <color indexed="81"/>
      <name val="Tahoma"/>
      <family val="2"/>
    </font>
    <font>
      <sz val="10"/>
      <color indexed="12"/>
      <name val="Tahoma"/>
      <family val="2"/>
    </font>
    <font>
      <b/>
      <i/>
      <sz val="12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sz val="16"/>
      <name val="Arial"/>
      <family val="2"/>
    </font>
    <font>
      <sz val="16"/>
      <name val="Arial"/>
      <family val="2"/>
    </font>
    <font>
      <b/>
      <sz val="18"/>
      <name val="Arial"/>
      <family val="2"/>
    </font>
    <font>
      <b/>
      <sz val="9"/>
      <name val="Arial"/>
      <family val="2"/>
    </font>
    <font>
      <sz val="22"/>
      <name val="Arial"/>
      <family val="2"/>
    </font>
    <font>
      <sz val="10"/>
      <name val="Times New Roman"/>
      <family val="1"/>
    </font>
    <font>
      <sz val="10"/>
      <name val="Times New Roman"/>
      <family val="1"/>
    </font>
    <font>
      <sz val="48"/>
      <name val="Arial"/>
      <family val="2"/>
    </font>
    <font>
      <b/>
      <sz val="72"/>
      <name val="Arial"/>
      <family val="2"/>
    </font>
    <font>
      <sz val="72"/>
      <name val="Arial"/>
      <family val="2"/>
    </font>
    <font>
      <sz val="26"/>
      <name val="Arial"/>
      <family val="2"/>
    </font>
    <font>
      <b/>
      <sz val="72"/>
      <name val="Arial Black"/>
      <family val="2"/>
    </font>
  </fonts>
  <fills count="10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lightDown"/>
    </fill>
    <fill>
      <patternFill patternType="lightDown">
        <bgColor indexed="9"/>
      </patternFill>
    </fill>
    <fill>
      <patternFill patternType="darkUp"/>
    </fill>
    <fill>
      <patternFill patternType="solid">
        <fgColor indexed="22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double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8" fillId="0" borderId="0"/>
  </cellStyleXfs>
  <cellXfs count="391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2" xfId="0" applyBorder="1"/>
    <xf numFmtId="0" fontId="0" fillId="0" borderId="0" xfId="0" applyAlignment="1">
      <alignment horizontal="center"/>
    </xf>
    <xf numFmtId="0" fontId="0" fillId="0" borderId="1" xfId="0" applyBorder="1" applyProtection="1"/>
    <xf numFmtId="0" fontId="0" fillId="0" borderId="0" xfId="0" applyProtection="1"/>
    <xf numFmtId="0" fontId="9" fillId="0" borderId="0" xfId="0" applyFont="1" applyBorder="1"/>
    <xf numFmtId="0" fontId="9" fillId="0" borderId="2" xfId="0" applyFont="1" applyBorder="1"/>
    <xf numFmtId="0" fontId="9" fillId="0" borderId="0" xfId="0" applyFont="1"/>
    <xf numFmtId="0" fontId="8" fillId="0" borderId="1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3" xfId="0" applyBorder="1"/>
    <xf numFmtId="0" fontId="0" fillId="0" borderId="0" xfId="0" applyFill="1" applyBorder="1"/>
    <xf numFmtId="0" fontId="0" fillId="0" borderId="0" xfId="0" applyAlignment="1">
      <alignment horizontal="left"/>
    </xf>
    <xf numFmtId="16" fontId="0" fillId="0" borderId="0" xfId="0" quotePrefix="1" applyNumberFormat="1" applyAlignment="1">
      <alignment horizontal="left"/>
    </xf>
    <xf numFmtId="0" fontId="0" fillId="0" borderId="0" xfId="0" quotePrefix="1" applyAlignment="1">
      <alignment horizontal="left"/>
    </xf>
    <xf numFmtId="0" fontId="0" fillId="0" borderId="0" xfId="0" applyProtection="1">
      <protection locked="0"/>
    </xf>
    <xf numFmtId="0" fontId="0" fillId="0" borderId="3" xfId="0" applyBorder="1" applyProtection="1">
      <protection locked="0"/>
    </xf>
    <xf numFmtId="0" fontId="0" fillId="0" borderId="0" xfId="0" applyBorder="1" applyProtection="1">
      <protection locked="0"/>
    </xf>
    <xf numFmtId="0" fontId="2" fillId="0" borderId="0" xfId="0" applyFont="1" applyAlignment="1">
      <alignment horizontal="center"/>
    </xf>
    <xf numFmtId="0" fontId="2" fillId="0" borderId="1" xfId="0" applyFont="1" applyBorder="1"/>
    <xf numFmtId="0" fontId="2" fillId="0" borderId="1" xfId="0" applyFont="1" applyBorder="1" applyProtection="1"/>
    <xf numFmtId="0" fontId="2" fillId="0" borderId="1" xfId="0" applyFont="1" applyFill="1" applyBorder="1"/>
    <xf numFmtId="0" fontId="2" fillId="0" borderId="0" xfId="0" applyFont="1"/>
    <xf numFmtId="0" fontId="0" fillId="2" borderId="2" xfId="0" applyFill="1" applyBorder="1" applyProtection="1">
      <protection locked="0"/>
    </xf>
    <xf numFmtId="0" fontId="0" fillId="2" borderId="0" xfId="0" applyFill="1" applyProtection="1">
      <protection locked="0"/>
    </xf>
    <xf numFmtId="0" fontId="0" fillId="2" borderId="3" xfId="0" applyFill="1" applyBorder="1" applyProtection="1">
      <protection locked="0"/>
    </xf>
    <xf numFmtId="0" fontId="0" fillId="2" borderId="4" xfId="0" applyFill="1" applyBorder="1" applyProtection="1">
      <protection locked="0"/>
    </xf>
    <xf numFmtId="4" fontId="0" fillId="0" borderId="2" xfId="0" applyNumberFormat="1" applyBorder="1"/>
    <xf numFmtId="4" fontId="0" fillId="0" borderId="5" xfId="0" applyNumberFormat="1" applyBorder="1"/>
    <xf numFmtId="4" fontId="9" fillId="0" borderId="2" xfId="0" applyNumberFormat="1" applyFont="1" applyBorder="1"/>
    <xf numFmtId="1" fontId="9" fillId="0" borderId="0" xfId="0" applyNumberFormat="1" applyFont="1" applyBorder="1" applyAlignment="1">
      <alignment horizontal="center" vertical="center"/>
    </xf>
    <xf numFmtId="1" fontId="9" fillId="0" borderId="0" xfId="0" applyNumberFormat="1" applyFont="1"/>
    <xf numFmtId="1" fontId="9" fillId="0" borderId="0" xfId="0" applyNumberFormat="1" applyFont="1" applyBorder="1"/>
    <xf numFmtId="1" fontId="0" fillId="0" borderId="0" xfId="0" applyNumberFormat="1"/>
    <xf numFmtId="0" fontId="8" fillId="0" borderId="2" xfId="0" applyFont="1" applyBorder="1" applyAlignment="1">
      <alignment horizontal="center"/>
    </xf>
    <xf numFmtId="1" fontId="8" fillId="0" borderId="2" xfId="0" applyNumberFormat="1" applyFont="1" applyBorder="1" applyAlignment="1">
      <alignment horizontal="center"/>
    </xf>
    <xf numFmtId="0" fontId="8" fillId="0" borderId="2" xfId="0" applyFont="1" applyFill="1" applyBorder="1" applyAlignment="1">
      <alignment horizontal="center"/>
    </xf>
    <xf numFmtId="0" fontId="8" fillId="0" borderId="2" xfId="0" applyFont="1" applyBorder="1"/>
    <xf numFmtId="4" fontId="9" fillId="3" borderId="2" xfId="0" applyNumberFormat="1" applyFont="1" applyFill="1" applyBorder="1" applyProtection="1">
      <protection locked="0"/>
    </xf>
    <xf numFmtId="1" fontId="8" fillId="0" borderId="2" xfId="0" applyNumberFormat="1" applyFont="1" applyFill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9" fillId="0" borderId="0" xfId="0" applyNumberFormat="1" applyFont="1"/>
    <xf numFmtId="2" fontId="9" fillId="0" borderId="2" xfId="0" applyNumberFormat="1" applyFont="1" applyBorder="1"/>
    <xf numFmtId="2" fontId="9" fillId="0" borderId="0" xfId="0" applyNumberFormat="1" applyFont="1" applyBorder="1"/>
    <xf numFmtId="2" fontId="0" fillId="0" borderId="0" xfId="0" applyNumberFormat="1" applyBorder="1"/>
    <xf numFmtId="2" fontId="0" fillId="0" borderId="0" xfId="0" applyNumberFormat="1"/>
    <xf numFmtId="0" fontId="0" fillId="0" borderId="2" xfId="0" applyBorder="1" applyProtection="1">
      <protection locked="0"/>
    </xf>
    <xf numFmtId="0" fontId="8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8" fillId="0" borderId="6" xfId="0" applyFont="1" applyFill="1" applyBorder="1" applyAlignment="1">
      <alignment horizontal="center"/>
    </xf>
    <xf numFmtId="0" fontId="0" fillId="0" borderId="6" xfId="0" applyBorder="1"/>
    <xf numFmtId="0" fontId="8" fillId="0" borderId="6" xfId="0" applyFont="1" applyBorder="1"/>
    <xf numFmtId="1" fontId="8" fillId="0" borderId="7" xfId="0" applyNumberFormat="1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1" fontId="8" fillId="3" borderId="2" xfId="0" applyNumberFormat="1" applyFont="1" applyFill="1" applyBorder="1" applyAlignment="1" applyProtection="1">
      <alignment horizontal="center"/>
      <protection locked="0"/>
    </xf>
    <xf numFmtId="1" fontId="8" fillId="0" borderId="7" xfId="0" applyNumberFormat="1" applyFont="1" applyBorder="1" applyAlignment="1" applyProtection="1">
      <alignment horizontal="center"/>
      <protection locked="0"/>
    </xf>
    <xf numFmtId="0" fontId="9" fillId="0" borderId="2" xfId="0" applyFont="1" applyBorder="1" applyProtection="1"/>
    <xf numFmtId="0" fontId="9" fillId="2" borderId="2" xfId="0" applyFont="1" applyFill="1" applyBorder="1" applyProtection="1">
      <protection locked="0"/>
    </xf>
    <xf numFmtId="49" fontId="0" fillId="0" borderId="6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0" fontId="8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11" fillId="0" borderId="0" xfId="0" applyFont="1"/>
    <xf numFmtId="0" fontId="12" fillId="0" borderId="0" xfId="0" applyFont="1"/>
    <xf numFmtId="0" fontId="2" fillId="0" borderId="0" xfId="0" applyFont="1" applyAlignment="1">
      <alignment horizontal="center" vertical="center"/>
    </xf>
    <xf numFmtId="0" fontId="0" fillId="0" borderId="10" xfId="0" applyBorder="1"/>
    <xf numFmtId="0" fontId="2" fillId="0" borderId="0" xfId="0" applyFont="1" applyBorder="1" applyAlignment="1">
      <alignment horizontal="center"/>
    </xf>
    <xf numFmtId="0" fontId="16" fillId="0" borderId="1" xfId="0" applyFont="1" applyBorder="1"/>
    <xf numFmtId="0" fontId="2" fillId="0" borderId="0" xfId="0" applyFont="1" applyBorder="1"/>
    <xf numFmtId="0" fontId="13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/>
    </xf>
    <xf numFmtId="0" fontId="8" fillId="0" borderId="0" xfId="0" applyFont="1"/>
    <xf numFmtId="0" fontId="3" fillId="0" borderId="11" xfId="0" applyFont="1" applyBorder="1" applyAlignment="1" applyProtection="1">
      <alignment horizontal="center" vertical="center"/>
      <protection locked="0"/>
    </xf>
    <xf numFmtId="0" fontId="3" fillId="2" borderId="12" xfId="0" applyFont="1" applyFill="1" applyBorder="1" applyAlignment="1" applyProtection="1">
      <alignment horizontal="center" vertical="center"/>
      <protection locked="0"/>
    </xf>
    <xf numFmtId="0" fontId="17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2" fillId="2" borderId="12" xfId="0" applyFont="1" applyFill="1" applyBorder="1" applyAlignment="1" applyProtection="1">
      <alignment horizontal="center" vertical="center"/>
      <protection locked="0"/>
    </xf>
    <xf numFmtId="0" fontId="8" fillId="0" borderId="0" xfId="0" applyFont="1" applyFill="1" applyBorder="1" applyProtection="1"/>
    <xf numFmtId="0" fontId="12" fillId="0" borderId="0" xfId="0" applyFont="1" applyFill="1" applyBorder="1" applyAlignment="1" applyProtection="1">
      <alignment horizontal="center" vertical="center"/>
    </xf>
    <xf numFmtId="0" fontId="0" fillId="0" borderId="0" xfId="0" applyFill="1" applyBorder="1" applyProtection="1"/>
    <xf numFmtId="0" fontId="0" fillId="0" borderId="13" xfId="0" applyBorder="1"/>
    <xf numFmtId="0" fontId="2" fillId="0" borderId="14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3" borderId="2" xfId="0" applyFill="1" applyBorder="1" applyProtection="1">
      <protection locked="0"/>
    </xf>
    <xf numFmtId="0" fontId="0" fillId="0" borderId="13" xfId="0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4" fontId="0" fillId="0" borderId="13" xfId="0" applyNumberFormat="1" applyBorder="1"/>
    <xf numFmtId="40" fontId="0" fillId="0" borderId="4" xfId="0" applyNumberFormat="1" applyBorder="1"/>
    <xf numFmtId="0" fontId="0" fillId="0" borderId="0" xfId="0" applyAlignment="1">
      <alignment horizontal="center" vertical="center"/>
    </xf>
    <xf numFmtId="4" fontId="0" fillId="0" borderId="0" xfId="0" applyNumberFormat="1"/>
    <xf numFmtId="0" fontId="0" fillId="0" borderId="2" xfId="0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2" fontId="2" fillId="0" borderId="19" xfId="0" applyNumberFormat="1" applyFont="1" applyBorder="1" applyAlignment="1">
      <alignment horizontal="center" vertical="center"/>
    </xf>
    <xf numFmtId="2" fontId="2" fillId="0" borderId="17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/>
    </xf>
    <xf numFmtId="0" fontId="0" fillId="4" borderId="0" xfId="0" applyFill="1"/>
    <xf numFmtId="4" fontId="0" fillId="4" borderId="0" xfId="0" applyNumberFormat="1" applyFill="1"/>
    <xf numFmtId="1" fontId="0" fillId="0" borderId="0" xfId="0" applyNumberFormat="1" applyAlignment="1">
      <alignment horizontal="center" vertical="center"/>
    </xf>
    <xf numFmtId="17" fontId="0" fillId="0" borderId="0" xfId="0" applyNumberFormat="1"/>
    <xf numFmtId="4" fontId="2" fillId="0" borderId="20" xfId="0" applyNumberFormat="1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2" fontId="2" fillId="0" borderId="20" xfId="0" applyNumberFormat="1" applyFont="1" applyBorder="1" applyAlignment="1">
      <alignment horizontal="center" vertical="center"/>
    </xf>
    <xf numFmtId="1" fontId="0" fillId="0" borderId="21" xfId="0" applyNumberFormat="1" applyBorder="1" applyAlignment="1">
      <alignment horizontal="center"/>
    </xf>
    <xf numFmtId="1" fontId="0" fillId="0" borderId="11" xfId="0" applyNumberFormat="1" applyBorder="1" applyAlignment="1">
      <alignment horizontal="center"/>
    </xf>
    <xf numFmtId="1" fontId="0" fillId="0" borderId="12" xfId="0" applyNumberFormat="1" applyBorder="1" applyAlignment="1">
      <alignment horizontal="center"/>
    </xf>
    <xf numFmtId="0" fontId="24" fillId="0" borderId="0" xfId="0" applyFont="1" applyAlignment="1">
      <alignment horizontal="center"/>
    </xf>
    <xf numFmtId="0" fontId="0" fillId="0" borderId="21" xfId="0" applyBorder="1"/>
    <xf numFmtId="0" fontId="0" fillId="0" borderId="11" xfId="0" applyBorder="1"/>
    <xf numFmtId="0" fontId="0" fillId="0" borderId="12" xfId="0" applyBorder="1"/>
    <xf numFmtId="0" fontId="0" fillId="0" borderId="4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0" fillId="3" borderId="22" xfId="0" applyFill="1" applyBorder="1"/>
    <xf numFmtId="0" fontId="0" fillId="3" borderId="23" xfId="0" applyFill="1" applyBorder="1"/>
    <xf numFmtId="0" fontId="0" fillId="3" borderId="24" xfId="0" applyFill="1" applyBorder="1"/>
    <xf numFmtId="0" fontId="0" fillId="3" borderId="25" xfId="0" applyFill="1" applyBorder="1"/>
    <xf numFmtId="0" fontId="0" fillId="3" borderId="27" xfId="0" applyFill="1" applyBorder="1"/>
    <xf numFmtId="0" fontId="0" fillId="5" borderId="2" xfId="0" applyFill="1" applyBorder="1" applyAlignment="1">
      <alignment horizontal="center" vertical="center"/>
    </xf>
    <xf numFmtId="4" fontId="0" fillId="5" borderId="6" xfId="0" applyNumberFormat="1" applyFill="1" applyBorder="1"/>
    <xf numFmtId="2" fontId="2" fillId="0" borderId="29" xfId="0" applyNumberFormat="1" applyFont="1" applyBorder="1" applyAlignment="1">
      <alignment horizontal="center" vertical="center"/>
    </xf>
    <xf numFmtId="2" fontId="0" fillId="6" borderId="30" xfId="0" applyNumberFormat="1" applyFill="1" applyBorder="1"/>
    <xf numFmtId="4" fontId="0" fillId="7" borderId="6" xfId="0" applyNumberFormat="1" applyFill="1" applyBorder="1"/>
    <xf numFmtId="9" fontId="2" fillId="0" borderId="0" xfId="0" applyNumberFormat="1" applyFont="1"/>
    <xf numFmtId="164" fontId="9" fillId="2" borderId="2" xfId="0" applyNumberFormat="1" applyFont="1" applyFill="1" applyBorder="1" applyProtection="1">
      <protection locked="0"/>
    </xf>
    <xf numFmtId="0" fontId="0" fillId="0" borderId="31" xfId="0" applyBorder="1"/>
    <xf numFmtId="0" fontId="0" fillId="0" borderId="32" xfId="0" applyBorder="1"/>
    <xf numFmtId="0" fontId="0" fillId="8" borderId="0" xfId="0" applyFill="1"/>
    <xf numFmtId="0" fontId="0" fillId="0" borderId="0" xfId="0" applyAlignment="1">
      <alignment horizontal="right"/>
    </xf>
    <xf numFmtId="0" fontId="2" fillId="0" borderId="10" xfId="0" applyFont="1" applyBorder="1"/>
    <xf numFmtId="0" fontId="2" fillId="8" borderId="10" xfId="0" applyFont="1" applyFill="1" applyBorder="1"/>
    <xf numFmtId="0" fontId="2" fillId="0" borderId="0" xfId="0" applyFont="1" applyAlignment="1">
      <alignment horizontal="right"/>
    </xf>
    <xf numFmtId="2" fontId="0" fillId="0" borderId="2" xfId="0" applyNumberFormat="1" applyBorder="1" applyAlignment="1">
      <alignment horizontal="center" vertical="center"/>
    </xf>
    <xf numFmtId="0" fontId="0" fillId="2" borderId="2" xfId="0" applyFill="1" applyBorder="1"/>
    <xf numFmtId="0" fontId="0" fillId="0" borderId="33" xfId="0" applyBorder="1"/>
    <xf numFmtId="0" fontId="0" fillId="0" borderId="34" xfId="0" applyBorder="1"/>
    <xf numFmtId="0" fontId="0" fillId="0" borderId="8" xfId="0" applyBorder="1"/>
    <xf numFmtId="0" fontId="0" fillId="0" borderId="9" xfId="0" applyBorder="1"/>
    <xf numFmtId="0" fontId="0" fillId="0" borderId="30" xfId="0" applyBorder="1"/>
    <xf numFmtId="0" fontId="0" fillId="0" borderId="35" xfId="0" applyBorder="1"/>
    <xf numFmtId="0" fontId="28" fillId="0" borderId="0" xfId="0" applyFont="1"/>
    <xf numFmtId="0" fontId="2" fillId="0" borderId="2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3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4" fontId="0" fillId="0" borderId="10" xfId="0" applyNumberFormat="1" applyBorder="1"/>
    <xf numFmtId="4" fontId="0" fillId="0" borderId="0" xfId="0" applyNumberFormat="1" applyBorder="1"/>
    <xf numFmtId="165" fontId="0" fillId="0" borderId="0" xfId="0" applyNumberFormat="1" applyBorder="1" applyAlignment="1">
      <alignment horizontal="center" vertical="center"/>
    </xf>
    <xf numFmtId="3" fontId="12" fillId="9" borderId="37" xfId="0" applyNumberFormat="1" applyFont="1" applyFill="1" applyBorder="1" applyAlignment="1" applyProtection="1">
      <alignment horizontal="center" vertical="center"/>
      <protection locked="0"/>
    </xf>
    <xf numFmtId="0" fontId="29" fillId="0" borderId="0" xfId="0" applyFont="1"/>
    <xf numFmtId="0" fontId="18" fillId="0" borderId="0" xfId="0" applyFont="1"/>
    <xf numFmtId="0" fontId="8" fillId="0" borderId="0" xfId="0" applyFont="1" applyAlignment="1">
      <alignment horizontal="center"/>
    </xf>
    <xf numFmtId="1" fontId="0" fillId="0" borderId="0" xfId="0" applyNumberFormat="1" applyAlignment="1">
      <alignment horizontal="center"/>
    </xf>
    <xf numFmtId="165" fontId="0" fillId="0" borderId="0" xfId="0" applyNumberFormat="1"/>
    <xf numFmtId="165" fontId="0" fillId="0" borderId="0" xfId="0" applyNumberFormat="1" applyAlignment="1">
      <alignment horizontal="center"/>
    </xf>
    <xf numFmtId="0" fontId="0" fillId="2" borderId="2" xfId="0" applyFill="1" applyBorder="1" applyAlignment="1" applyProtection="1">
      <alignment horizontal="center"/>
      <protection locked="0"/>
    </xf>
    <xf numFmtId="0" fontId="2" fillId="0" borderId="13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165" fontId="0" fillId="0" borderId="0" xfId="0" applyNumberFormat="1" applyAlignment="1">
      <alignment horizontal="center" vertical="center"/>
    </xf>
    <xf numFmtId="4" fontId="16" fillId="0" borderId="0" xfId="0" applyNumberFormat="1" applyFont="1" applyBorder="1" applyAlignment="1">
      <alignment horizontal="center" vertical="center" wrapText="1"/>
    </xf>
    <xf numFmtId="0" fontId="17" fillId="0" borderId="0" xfId="0" applyFont="1" applyAlignment="1">
      <alignment horizontal="center"/>
    </xf>
    <xf numFmtId="0" fontId="30" fillId="0" borderId="38" xfId="0" applyFont="1" applyBorder="1" applyAlignment="1">
      <alignment horizontal="center"/>
    </xf>
    <xf numFmtId="165" fontId="30" fillId="0" borderId="38" xfId="0" applyNumberFormat="1" applyFont="1" applyBorder="1" applyAlignment="1">
      <alignment horizontal="center"/>
    </xf>
    <xf numFmtId="0" fontId="30" fillId="0" borderId="0" xfId="0" applyFont="1"/>
    <xf numFmtId="0" fontId="31" fillId="0" borderId="0" xfId="0" applyFont="1"/>
    <xf numFmtId="0" fontId="31" fillId="0" borderId="38" xfId="0" applyFont="1" applyBorder="1" applyAlignment="1">
      <alignment horizontal="center"/>
    </xf>
    <xf numFmtId="165" fontId="31" fillId="0" borderId="38" xfId="0" applyNumberFormat="1" applyFont="1" applyBorder="1" applyAlignment="1">
      <alignment horizontal="center"/>
    </xf>
    <xf numFmtId="4" fontId="31" fillId="0" borderId="0" xfId="0" applyNumberFormat="1" applyFont="1" applyBorder="1"/>
    <xf numFmtId="0" fontId="30" fillId="0" borderId="38" xfId="0" applyFont="1" applyBorder="1"/>
    <xf numFmtId="4" fontId="30" fillId="0" borderId="38" xfId="0" applyNumberFormat="1" applyFont="1" applyBorder="1"/>
    <xf numFmtId="0" fontId="30" fillId="0" borderId="0" xfId="0" applyFont="1" applyBorder="1"/>
    <xf numFmtId="0" fontId="31" fillId="0" borderId="38" xfId="0" applyFont="1" applyBorder="1"/>
    <xf numFmtId="4" fontId="31" fillId="0" borderId="38" xfId="0" applyNumberFormat="1" applyFont="1" applyBorder="1"/>
    <xf numFmtId="0" fontId="31" fillId="0" borderId="0" xfId="0" applyFont="1" applyBorder="1"/>
    <xf numFmtId="4" fontId="30" fillId="0" borderId="0" xfId="0" applyNumberFormat="1" applyFont="1" applyBorder="1"/>
    <xf numFmtId="0" fontId="31" fillId="0" borderId="39" xfId="0" applyFont="1" applyBorder="1" applyAlignment="1">
      <alignment horizontal="center"/>
    </xf>
    <xf numFmtId="2" fontId="31" fillId="0" borderId="38" xfId="0" applyNumberFormat="1" applyFont="1" applyBorder="1" applyAlignment="1">
      <alignment horizontal="center"/>
    </xf>
    <xf numFmtId="4" fontId="31" fillId="0" borderId="40" xfId="0" applyNumberFormat="1" applyFont="1" applyBorder="1" applyAlignment="1">
      <alignment horizontal="center"/>
    </xf>
    <xf numFmtId="4" fontId="31" fillId="0" borderId="0" xfId="0" applyNumberFormat="1" applyFont="1" applyBorder="1" applyAlignment="1">
      <alignment horizontal="center"/>
    </xf>
    <xf numFmtId="0" fontId="31" fillId="0" borderId="0" xfId="0" applyFont="1" applyAlignment="1">
      <alignment horizontal="center"/>
    </xf>
    <xf numFmtId="4" fontId="18" fillId="0" borderId="0" xfId="0" applyNumberFormat="1" applyFont="1" applyBorder="1" applyAlignment="1">
      <alignment horizontal="center"/>
    </xf>
    <xf numFmtId="0" fontId="18" fillId="0" borderId="0" xfId="0" applyFont="1" applyAlignment="1">
      <alignment horizontal="center"/>
    </xf>
    <xf numFmtId="4" fontId="12" fillId="0" borderId="0" xfId="0" applyNumberFormat="1" applyFont="1" applyBorder="1" applyAlignment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43" fontId="0" fillId="0" borderId="0" xfId="0" applyNumberFormat="1" applyAlignment="1">
      <alignment horizontal="center"/>
    </xf>
    <xf numFmtId="43" fontId="0" fillId="0" borderId="0" xfId="0" applyNumberFormat="1"/>
    <xf numFmtId="0" fontId="30" fillId="0" borderId="39" xfId="0" applyFont="1" applyBorder="1" applyAlignment="1">
      <alignment horizontal="center"/>
    </xf>
    <xf numFmtId="4" fontId="30" fillId="0" borderId="40" xfId="0" applyNumberFormat="1" applyFont="1" applyBorder="1" applyAlignment="1">
      <alignment horizontal="center"/>
    </xf>
    <xf numFmtId="4" fontId="30" fillId="0" borderId="0" xfId="0" applyNumberFormat="1" applyFont="1" applyBorder="1" applyAlignment="1">
      <alignment horizontal="center"/>
    </xf>
    <xf numFmtId="169" fontId="0" fillId="0" borderId="0" xfId="1" applyNumberFormat="1" applyFont="1" applyBorder="1" applyAlignment="1" applyProtection="1">
      <alignment horizontal="center" vertical="center"/>
      <protection locked="0"/>
    </xf>
    <xf numFmtId="0" fontId="0" fillId="0" borderId="0" xfId="0" applyFill="1" applyBorder="1" applyAlignment="1" applyProtection="1">
      <alignment horizontal="left" vertical="center"/>
      <protection locked="0"/>
    </xf>
    <xf numFmtId="0" fontId="0" fillId="0" borderId="0" xfId="0" applyBorder="1" applyProtection="1"/>
    <xf numFmtId="43" fontId="0" fillId="0" borderId="2" xfId="0" applyNumberFormat="1" applyBorder="1" applyProtection="1"/>
    <xf numFmtId="0" fontId="0" fillId="0" borderId="2" xfId="0" applyBorder="1" applyProtection="1"/>
    <xf numFmtId="0" fontId="2" fillId="0" borderId="2" xfId="0" applyFont="1" applyBorder="1" applyProtection="1"/>
    <xf numFmtId="0" fontId="2" fillId="0" borderId="30" xfId="0" applyFont="1" applyBorder="1" applyAlignment="1" applyProtection="1">
      <alignment horizontal="center"/>
    </xf>
    <xf numFmtId="0" fontId="2" fillId="0" borderId="10" xfId="0" applyFont="1" applyBorder="1" applyProtection="1"/>
    <xf numFmtId="0" fontId="18" fillId="0" borderId="2" xfId="0" applyFont="1" applyBorder="1" applyAlignment="1" applyProtection="1">
      <alignment horizontal="center"/>
    </xf>
    <xf numFmtId="0" fontId="2" fillId="0" borderId="2" xfId="0" applyFont="1" applyBorder="1" applyAlignment="1" applyProtection="1">
      <alignment horizontal="center"/>
    </xf>
    <xf numFmtId="0" fontId="2" fillId="5" borderId="6" xfId="0" applyNumberFormat="1" applyFont="1" applyFill="1" applyBorder="1" applyProtection="1">
      <protection locked="0"/>
    </xf>
    <xf numFmtId="0" fontId="2" fillId="0" borderId="2" xfId="0" applyNumberFormat="1" applyFont="1" applyFill="1" applyBorder="1" applyAlignment="1" applyProtection="1">
      <alignment horizontal="center"/>
      <protection locked="0"/>
    </xf>
    <xf numFmtId="0" fontId="2" fillId="0" borderId="2" xfId="0" applyNumberFormat="1" applyFont="1" applyFill="1" applyBorder="1" applyProtection="1">
      <protection locked="0"/>
    </xf>
    <xf numFmtId="0" fontId="12" fillId="2" borderId="4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43" fontId="32" fillId="2" borderId="4" xfId="0" applyNumberFormat="1" applyFont="1" applyFill="1" applyBorder="1" applyAlignment="1" applyProtection="1">
      <alignment horizontal="center" vertical="center"/>
      <protection locked="0"/>
    </xf>
    <xf numFmtId="43" fontId="12" fillId="2" borderId="4" xfId="0" applyNumberFormat="1" applyFont="1" applyFill="1" applyBorder="1" applyAlignment="1" applyProtection="1">
      <alignment horizontal="center" vertical="center"/>
      <protection locked="0"/>
    </xf>
    <xf numFmtId="0" fontId="27" fillId="0" borderId="0" xfId="0" applyFont="1" applyBorder="1" applyAlignment="1">
      <alignment horizontal="center"/>
    </xf>
    <xf numFmtId="0" fontId="27" fillId="0" borderId="0" xfId="0" applyFont="1" applyBorder="1"/>
    <xf numFmtId="0" fontId="0" fillId="0" borderId="4" xfId="0" applyBorder="1" applyProtection="1">
      <protection locked="0"/>
    </xf>
    <xf numFmtId="0" fontId="0" fillId="0" borderId="41" xfId="0" applyBorder="1"/>
    <xf numFmtId="169" fontId="0" fillId="0" borderId="0" xfId="0" applyNumberFormat="1"/>
    <xf numFmtId="170" fontId="0" fillId="5" borderId="2" xfId="0" applyNumberFormat="1" applyFill="1" applyBorder="1" applyProtection="1">
      <protection locked="0"/>
    </xf>
    <xf numFmtId="170" fontId="0" fillId="5" borderId="0" xfId="0" applyNumberFormat="1" applyFill="1"/>
    <xf numFmtId="169" fontId="0" fillId="0" borderId="4" xfId="0" applyNumberFormat="1" applyBorder="1" applyProtection="1">
      <protection locked="0"/>
    </xf>
    <xf numFmtId="1" fontId="2" fillId="0" borderId="2" xfId="0" applyNumberFormat="1" applyFont="1" applyBorder="1" applyAlignment="1" applyProtection="1">
      <alignment horizontal="center"/>
    </xf>
    <xf numFmtId="0" fontId="32" fillId="2" borderId="11" xfId="0" applyFont="1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0" fontId="0" fillId="2" borderId="6" xfId="0" applyFill="1" applyBorder="1" applyAlignment="1" applyProtection="1">
      <alignment horizontal="center"/>
      <protection locked="0"/>
    </xf>
    <xf numFmtId="0" fontId="2" fillId="0" borderId="2" xfId="0" applyFont="1" applyBorder="1"/>
    <xf numFmtId="2" fontId="0" fillId="0" borderId="2" xfId="0" applyNumberFormat="1" applyFill="1" applyBorder="1" applyProtection="1"/>
    <xf numFmtId="0" fontId="1" fillId="0" borderId="0" xfId="0" applyFont="1" applyAlignment="1" applyProtection="1">
      <alignment horizontal="center"/>
    </xf>
    <xf numFmtId="0" fontId="0" fillId="2" borderId="0" xfId="0" applyFill="1" applyProtection="1"/>
    <xf numFmtId="0" fontId="0" fillId="2" borderId="3" xfId="0" applyFill="1" applyBorder="1" applyProtection="1"/>
    <xf numFmtId="0" fontId="0" fillId="0" borderId="3" xfId="0" applyBorder="1" applyProtection="1"/>
    <xf numFmtId="0" fontId="0" fillId="2" borderId="12" xfId="0" applyFill="1" applyBorder="1" applyProtection="1">
      <protection locked="0"/>
    </xf>
    <xf numFmtId="170" fontId="0" fillId="2" borderId="2" xfId="0" applyNumberFormat="1" applyFill="1" applyBorder="1" applyProtection="1">
      <protection locked="0"/>
    </xf>
    <xf numFmtId="0" fontId="33" fillId="0" borderId="2" xfId="0" applyFont="1" applyFill="1" applyBorder="1" applyAlignment="1" applyProtection="1">
      <alignment horizontal="left"/>
      <protection locked="0"/>
    </xf>
    <xf numFmtId="2" fontId="33" fillId="0" borderId="2" xfId="0" applyNumberFormat="1" applyFont="1" applyBorder="1" applyAlignment="1" applyProtection="1">
      <alignment horizontal="center"/>
      <protection locked="0"/>
    </xf>
    <xf numFmtId="0" fontId="18" fillId="2" borderId="2" xfId="0" applyFont="1" applyFill="1" applyBorder="1" applyAlignment="1" applyProtection="1">
      <alignment horizontal="center"/>
      <protection locked="0"/>
    </xf>
    <xf numFmtId="14" fontId="28" fillId="0" borderId="0" xfId="0" applyNumberFormat="1" applyFont="1"/>
    <xf numFmtId="0" fontId="0" fillId="0" borderId="0" xfId="0" applyFill="1"/>
    <xf numFmtId="43" fontId="35" fillId="0" borderId="42" xfId="1" applyFont="1" applyBorder="1" applyProtection="1">
      <protection locked="0"/>
    </xf>
    <xf numFmtId="169" fontId="35" fillId="0" borderId="43" xfId="1" applyNumberFormat="1" applyFont="1" applyFill="1" applyBorder="1" applyAlignment="1" applyProtection="1">
      <alignment horizontal="center"/>
      <protection locked="0"/>
    </xf>
    <xf numFmtId="43" fontId="36" fillId="0" borderId="0" xfId="1" applyFont="1" applyFill="1" applyBorder="1" applyProtection="1">
      <protection locked="0"/>
    </xf>
    <xf numFmtId="169" fontId="36" fillId="0" borderId="0" xfId="1" applyNumberFormat="1" applyFont="1" applyFill="1" applyBorder="1" applyAlignment="1" applyProtection="1">
      <alignment horizontal="center"/>
      <protection locked="0"/>
    </xf>
    <xf numFmtId="0" fontId="0" fillId="0" borderId="0" xfId="0" applyAlignment="1"/>
    <xf numFmtId="0" fontId="9" fillId="0" borderId="0" xfId="0" applyFont="1" applyAlignment="1">
      <alignment horizontal="center"/>
    </xf>
    <xf numFmtId="0" fontId="0" fillId="0" borderId="0" xfId="0" applyBorder="1" applyAlignment="1">
      <alignment horizontal="center" vertical="center"/>
    </xf>
    <xf numFmtId="0" fontId="17" fillId="0" borderId="0" xfId="0" applyFont="1" applyBorder="1" applyAlignment="1">
      <alignment horizontal="left"/>
    </xf>
    <xf numFmtId="0" fontId="0" fillId="0" borderId="0" xfId="0" applyAlignment="1">
      <alignment vertical="center"/>
    </xf>
    <xf numFmtId="0" fontId="39" fillId="0" borderId="0" xfId="0" applyFont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8" fillId="0" borderId="0" xfId="0" applyFont="1" applyAlignment="1"/>
    <xf numFmtId="0" fontId="0" fillId="0" borderId="0" xfId="0" applyBorder="1" applyAlignment="1"/>
    <xf numFmtId="0" fontId="8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 vertical="center"/>
    </xf>
    <xf numFmtId="0" fontId="19" fillId="0" borderId="0" xfId="0" applyNumberFormat="1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6" fillId="0" borderId="0" xfId="0" applyFont="1" applyBorder="1" applyAlignment="1"/>
    <xf numFmtId="0" fontId="15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wrapText="1"/>
    </xf>
    <xf numFmtId="40" fontId="17" fillId="0" borderId="0" xfId="0" applyNumberFormat="1" applyFont="1" applyBorder="1" applyAlignment="1">
      <alignment horizontal="center"/>
    </xf>
    <xf numFmtId="40" fontId="0" fillId="0" borderId="0" xfId="0" applyNumberFormat="1" applyBorder="1" applyAlignment="1">
      <alignment horizontal="center"/>
    </xf>
    <xf numFmtId="40" fontId="0" fillId="0" borderId="0" xfId="0" applyNumberFormat="1" applyBorder="1" applyAlignment="1"/>
    <xf numFmtId="43" fontId="36" fillId="0" borderId="42" xfId="1" applyFont="1" applyBorder="1" applyProtection="1">
      <protection locked="0"/>
    </xf>
    <xf numFmtId="169" fontId="36" fillId="0" borderId="43" xfId="1" applyNumberFormat="1" applyFont="1" applyFill="1" applyBorder="1" applyAlignment="1" applyProtection="1">
      <alignment horizontal="center"/>
      <protection locked="0"/>
    </xf>
    <xf numFmtId="0" fontId="0" fillId="0" borderId="0" xfId="0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40" fillId="0" borderId="0" xfId="0" applyFont="1" applyAlignment="1">
      <alignment horizontal="center" vertical="top"/>
    </xf>
    <xf numFmtId="0" fontId="0" fillId="0" borderId="0" xfId="0" applyAlignment="1">
      <alignment vertical="top"/>
    </xf>
    <xf numFmtId="0" fontId="0" fillId="0" borderId="0" xfId="0" applyAlignment="1">
      <alignment horizontal="center" vertical="top"/>
    </xf>
    <xf numFmtId="0" fontId="2" fillId="0" borderId="0" xfId="0" applyFont="1" applyAlignment="1">
      <alignment horizontal="center" vertical="top"/>
    </xf>
    <xf numFmtId="0" fontId="2" fillId="0" borderId="0" xfId="0" applyFont="1" applyBorder="1" applyAlignment="1">
      <alignment horizontal="center" vertical="top"/>
    </xf>
    <xf numFmtId="0" fontId="37" fillId="0" borderId="0" xfId="0" applyFont="1" applyAlignment="1">
      <alignment horizontal="center" vertical="top"/>
    </xf>
    <xf numFmtId="0" fontId="39" fillId="0" borderId="0" xfId="0" applyFont="1" applyAlignment="1">
      <alignment horizontal="center" vertical="top"/>
    </xf>
    <xf numFmtId="0" fontId="37" fillId="0" borderId="0" xfId="0" applyFont="1" applyAlignment="1">
      <alignment horizontal="center"/>
    </xf>
    <xf numFmtId="0" fontId="37" fillId="0" borderId="0" xfId="0" applyFont="1" applyBorder="1" applyAlignment="1">
      <alignment horizontal="center" vertical="top"/>
    </xf>
    <xf numFmtId="0" fontId="0" fillId="0" borderId="0" xfId="0" applyBorder="1" applyAlignment="1">
      <alignment vertical="top"/>
    </xf>
    <xf numFmtId="0" fontId="37" fillId="0" borderId="3" xfId="0" applyFont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37" fillId="0" borderId="0" xfId="0" applyFont="1" applyBorder="1" applyAlignment="1">
      <alignment horizontal="center" vertical="center"/>
    </xf>
    <xf numFmtId="43" fontId="35" fillId="0" borderId="0" xfId="1" applyFont="1" applyFill="1" applyBorder="1" applyProtection="1">
      <protection locked="0"/>
    </xf>
    <xf numFmtId="0" fontId="2" fillId="0" borderId="0" xfId="0" applyFont="1" applyAlignment="1">
      <alignment horizontal="center"/>
    </xf>
    <xf numFmtId="0" fontId="2" fillId="0" borderId="33" xfId="0" applyFont="1" applyBorder="1" applyAlignment="1">
      <alignment horizontal="center"/>
    </xf>
    <xf numFmtId="0" fontId="2" fillId="0" borderId="34" xfId="0" applyFont="1" applyBorder="1" applyAlignment="1">
      <alignment horizontal="center"/>
    </xf>
    <xf numFmtId="0" fontId="13" fillId="2" borderId="39" xfId="0" applyFont="1" applyFill="1" applyBorder="1" applyAlignment="1" applyProtection="1">
      <alignment horizontal="center" vertical="center"/>
      <protection locked="0"/>
    </xf>
    <xf numFmtId="0" fontId="13" fillId="2" borderId="40" xfId="0" applyFont="1" applyFill="1" applyBorder="1" applyAlignment="1" applyProtection="1">
      <alignment horizontal="center" vertical="center"/>
      <protection locked="0"/>
    </xf>
    <xf numFmtId="0" fontId="3" fillId="0" borderId="23" xfId="0" applyFont="1" applyBorder="1" applyAlignment="1">
      <alignment horizontal="center" vertical="center"/>
    </xf>
    <xf numFmtId="0" fontId="32" fillId="2" borderId="21" xfId="0" applyFont="1" applyFill="1" applyBorder="1" applyAlignment="1" applyProtection="1">
      <alignment horizontal="center" vertical="center"/>
      <protection locked="0"/>
    </xf>
    <xf numFmtId="0" fontId="0" fillId="0" borderId="11" xfId="0" applyBorder="1" applyProtection="1">
      <protection locked="0"/>
    </xf>
    <xf numFmtId="0" fontId="0" fillId="0" borderId="12" xfId="0" applyBorder="1" applyProtection="1">
      <protection locked="0"/>
    </xf>
    <xf numFmtId="0" fontId="32" fillId="2" borderId="11" xfId="0" applyFont="1" applyFill="1" applyBorder="1" applyAlignment="1" applyProtection="1">
      <alignment horizontal="center" vertical="center"/>
      <protection locked="0"/>
    </xf>
    <xf numFmtId="0" fontId="3" fillId="0" borderId="11" xfId="0" applyFont="1" applyBorder="1" applyProtection="1">
      <protection locked="0"/>
    </xf>
    <xf numFmtId="0" fontId="3" fillId="0" borderId="12" xfId="0" applyFont="1" applyBorder="1" applyProtection="1">
      <protection locked="0"/>
    </xf>
    <xf numFmtId="0" fontId="32" fillId="2" borderId="12" xfId="0" applyFont="1" applyFill="1" applyBorder="1" applyAlignment="1" applyProtection="1">
      <alignment horizontal="center" vertical="center"/>
      <protection locked="0"/>
    </xf>
    <xf numFmtId="0" fontId="3" fillId="0" borderId="0" xfId="0" applyFont="1" applyBorder="1" applyAlignment="1">
      <alignment horizontal="center" vertical="center"/>
    </xf>
    <xf numFmtId="0" fontId="32" fillId="2" borderId="4" xfId="0" applyFont="1" applyFill="1" applyBorder="1" applyAlignment="1" applyProtection="1">
      <alignment horizontal="center" vertical="center"/>
    </xf>
    <xf numFmtId="0" fontId="32" fillId="2" borderId="4" xfId="0" applyFont="1" applyFill="1" applyBorder="1" applyAlignment="1" applyProtection="1">
      <alignment horizontal="center" vertical="center"/>
      <protection locked="0"/>
    </xf>
    <xf numFmtId="0" fontId="8" fillId="0" borderId="21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0" fillId="0" borderId="32" xfId="0" applyBorder="1" applyAlignment="1">
      <alignment horizontal="center"/>
    </xf>
    <xf numFmtId="0" fontId="0" fillId="0" borderId="7" xfId="0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0" fillId="0" borderId="36" xfId="0" applyBorder="1" applyAlignment="1">
      <alignment horizontal="center"/>
    </xf>
    <xf numFmtId="0" fontId="1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12" fillId="4" borderId="39" xfId="0" applyFont="1" applyFill="1" applyBorder="1" applyAlignment="1" applyProtection="1">
      <alignment horizontal="center" vertical="center"/>
      <protection locked="0"/>
    </xf>
    <xf numFmtId="0" fontId="12" fillId="4" borderId="40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 vertical="top"/>
    </xf>
    <xf numFmtId="0" fontId="21" fillId="0" borderId="44" xfId="0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17" fillId="0" borderId="0" xfId="0" applyFont="1" applyAlignment="1">
      <alignment horizontal="center"/>
    </xf>
    <xf numFmtId="0" fontId="19" fillId="0" borderId="0" xfId="0" applyFont="1" applyBorder="1" applyAlignment="1">
      <alignment horizontal="center" vertical="top"/>
    </xf>
    <xf numFmtId="0" fontId="40" fillId="0" borderId="0" xfId="0" applyFont="1" applyAlignment="1">
      <alignment horizontal="center" vertical="top"/>
    </xf>
    <xf numFmtId="0" fontId="0" fillId="0" borderId="0" xfId="0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41" fillId="0" borderId="0" xfId="0" applyFont="1" applyBorder="1" applyAlignment="1">
      <alignment horizontal="center" vertical="center"/>
    </xf>
    <xf numFmtId="0" fontId="0" fillId="0" borderId="0" xfId="0" applyAlignment="1"/>
    <xf numFmtId="0" fontId="19" fillId="0" borderId="0" xfId="0" applyFont="1" applyBorder="1" applyAlignment="1">
      <alignment horizontal="center"/>
    </xf>
    <xf numFmtId="0" fontId="40" fillId="0" borderId="0" xfId="0" applyFont="1" applyAlignment="1">
      <alignment horizontal="center"/>
    </xf>
    <xf numFmtId="0" fontId="17" fillId="0" borderId="44" xfId="0" applyFont="1" applyBorder="1" applyAlignment="1">
      <alignment horizontal="center"/>
    </xf>
    <xf numFmtId="0" fontId="0" fillId="0" borderId="1" xfId="0" applyBorder="1" applyAlignment="1"/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9" fillId="0" borderId="0" xfId="0" applyFont="1" applyAlignment="1">
      <alignment horizontal="center"/>
    </xf>
    <xf numFmtId="0" fontId="8" fillId="5" borderId="5" xfId="0" applyNumberFormat="1" applyFont="1" applyFill="1" applyBorder="1" applyAlignment="1" applyProtection="1">
      <alignment horizontal="center"/>
    </xf>
    <xf numFmtId="0" fontId="8" fillId="5" borderId="36" xfId="0" applyNumberFormat="1" applyFont="1" applyFill="1" applyBorder="1" applyAlignment="1" applyProtection="1">
      <alignment horizontal="center"/>
    </xf>
    <xf numFmtId="0" fontId="8" fillId="5" borderId="7" xfId="0" applyNumberFormat="1" applyFont="1" applyFill="1" applyBorder="1" applyAlignment="1" applyProtection="1">
      <alignment horizontal="center"/>
    </xf>
    <xf numFmtId="0" fontId="12" fillId="0" borderId="0" xfId="0" applyFont="1" applyAlignment="1">
      <alignment horizontal="left"/>
    </xf>
    <xf numFmtId="0" fontId="38" fillId="0" borderId="0" xfId="0" applyFont="1" applyBorder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38" fillId="0" borderId="0" xfId="0" applyFont="1" applyBorder="1" applyAlignment="1" applyProtection="1">
      <alignment horizontal="center"/>
    </xf>
    <xf numFmtId="0" fontId="39" fillId="0" borderId="0" xfId="0" applyFont="1" applyAlignment="1">
      <alignment horizontal="center"/>
    </xf>
    <xf numFmtId="0" fontId="38" fillId="0" borderId="1" xfId="0" applyFont="1" applyBorder="1" applyAlignment="1" applyProtection="1">
      <alignment horizontal="center"/>
    </xf>
    <xf numFmtId="0" fontId="0" fillId="0" borderId="39" xfId="0" applyBorder="1" applyAlignment="1">
      <alignment horizontal="center"/>
    </xf>
    <xf numFmtId="0" fontId="0" fillId="0" borderId="40" xfId="0" applyBorder="1" applyAlignment="1">
      <alignment horizontal="center"/>
    </xf>
    <xf numFmtId="0" fontId="17" fillId="0" borderId="0" xfId="0" applyFont="1" applyBorder="1" applyAlignment="1">
      <alignment horizontal="left"/>
    </xf>
    <xf numFmtId="0" fontId="17" fillId="0" borderId="1" xfId="0" applyFont="1" applyBorder="1" applyAlignment="1">
      <alignment horizontal="left"/>
    </xf>
    <xf numFmtId="0" fontId="2" fillId="0" borderId="0" xfId="0" applyFont="1" applyAlignment="1">
      <alignment horizontal="center" vertical="center"/>
    </xf>
    <xf numFmtId="0" fontId="14" fillId="0" borderId="23" xfId="0" applyFont="1" applyBorder="1" applyAlignment="1">
      <alignment horizontal="center"/>
    </xf>
    <xf numFmtId="0" fontId="0" fillId="0" borderId="23" xfId="0" applyBorder="1" applyAlignment="1">
      <alignment horizontal="center"/>
    </xf>
    <xf numFmtId="0" fontId="19" fillId="0" borderId="2" xfId="0" applyNumberFormat="1" applyFont="1" applyBorder="1" applyAlignment="1">
      <alignment horizontal="center"/>
    </xf>
    <xf numFmtId="0" fontId="15" fillId="0" borderId="22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19" fillId="0" borderId="7" xfId="0" applyNumberFormat="1" applyFont="1" applyBorder="1" applyAlignment="1">
      <alignment horizontal="center"/>
    </xf>
    <xf numFmtId="0" fontId="12" fillId="0" borderId="39" xfId="0" applyFont="1" applyBorder="1" applyAlignment="1">
      <alignment horizontal="center" vertical="center"/>
    </xf>
    <xf numFmtId="0" fontId="12" fillId="0" borderId="38" xfId="0" applyFont="1" applyBorder="1" applyAlignment="1">
      <alignment horizontal="center" vertical="center"/>
    </xf>
    <xf numFmtId="0" fontId="12" fillId="0" borderId="40" xfId="0" applyFont="1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2" fillId="0" borderId="27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40" fontId="0" fillId="0" borderId="39" xfId="0" applyNumberFormat="1" applyBorder="1" applyAlignment="1">
      <alignment horizontal="center"/>
    </xf>
    <xf numFmtId="40" fontId="0" fillId="0" borderId="40" xfId="0" applyNumberFormat="1" applyBorder="1" applyAlignment="1">
      <alignment horizontal="center"/>
    </xf>
    <xf numFmtId="0" fontId="14" fillId="0" borderId="0" xfId="0" applyFont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22" xfId="0" applyFont="1" applyBorder="1" applyAlignment="1">
      <alignment horizontal="center" wrapText="1"/>
    </xf>
    <xf numFmtId="0" fontId="2" fillId="0" borderId="24" xfId="0" applyFont="1" applyBorder="1" applyAlignment="1">
      <alignment horizontal="center" wrapText="1"/>
    </xf>
    <xf numFmtId="0" fontId="2" fillId="0" borderId="27" xfId="0" applyFont="1" applyBorder="1" applyAlignment="1">
      <alignment horizontal="center" wrapText="1"/>
    </xf>
    <xf numFmtId="0" fontId="2" fillId="0" borderId="28" xfId="0" applyFont="1" applyBorder="1" applyAlignment="1">
      <alignment horizontal="center" wrapText="1"/>
    </xf>
    <xf numFmtId="0" fontId="0" fillId="0" borderId="38" xfId="0" applyBorder="1" applyAlignment="1">
      <alignment horizontal="center"/>
    </xf>
    <xf numFmtId="40" fontId="17" fillId="0" borderId="39" xfId="0" applyNumberFormat="1" applyFont="1" applyBorder="1" applyAlignment="1">
      <alignment horizontal="center"/>
    </xf>
    <xf numFmtId="40" fontId="17" fillId="0" borderId="40" xfId="0" applyNumberFormat="1" applyFont="1" applyBorder="1" applyAlignment="1">
      <alignment horizontal="center"/>
    </xf>
    <xf numFmtId="0" fontId="21" fillId="0" borderId="0" xfId="0" applyFont="1" applyBorder="1" applyAlignment="1" applyProtection="1">
      <alignment horizontal="center"/>
    </xf>
    <xf numFmtId="0" fontId="21" fillId="0" borderId="1" xfId="0" applyFont="1" applyBorder="1" applyAlignment="1" applyProtection="1">
      <alignment horizontal="center"/>
    </xf>
    <xf numFmtId="0" fontId="2" fillId="0" borderId="0" xfId="0" applyFont="1" applyAlignment="1">
      <alignment horizontal="center" wrapText="1"/>
    </xf>
    <xf numFmtId="0" fontId="12" fillId="5" borderId="39" xfId="0" applyFont="1" applyFill="1" applyBorder="1" applyAlignment="1" applyProtection="1">
      <alignment horizontal="center" vertical="center"/>
    </xf>
    <xf numFmtId="0" fontId="12" fillId="5" borderId="40" xfId="0" applyFont="1" applyFill="1" applyBorder="1" applyAlignment="1" applyProtection="1">
      <alignment horizontal="center" vertical="center"/>
    </xf>
    <xf numFmtId="0" fontId="17" fillId="0" borderId="39" xfId="0" applyFont="1" applyBorder="1" applyAlignment="1">
      <alignment horizontal="center" vertical="center"/>
    </xf>
    <xf numFmtId="0" fontId="17" fillId="0" borderId="40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/>
    </xf>
    <xf numFmtId="0" fontId="20" fillId="0" borderId="0" xfId="0" applyFont="1" applyBorder="1" applyAlignment="1">
      <alignment horizontal="center"/>
    </xf>
    <xf numFmtId="0" fontId="34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17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</cellXfs>
  <cellStyles count="3">
    <cellStyle name="Comma" xfId="1" builtinId="3"/>
    <cellStyle name="Normal" xfId="0" builtinId="0"/>
    <cellStyle name="Normal 2" xfId="2"/>
  </cellStyles>
  <dxfs count="81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 patternType="gray125">
          <bgColor indexed="9"/>
        </patternFill>
      </fill>
    </dxf>
    <dxf>
      <font>
        <b/>
        <i val="0"/>
        <condense val="0"/>
        <extend val="0"/>
        <color indexed="10"/>
      </font>
      <fill>
        <patternFill patternType="gray125">
          <bgColor indexed="9"/>
        </patternFill>
      </fill>
    </dxf>
    <dxf>
      <font>
        <b/>
        <i val="0"/>
        <condense val="0"/>
        <extend val="0"/>
        <color indexed="10"/>
      </font>
      <fill>
        <patternFill patternType="gray125">
          <bgColor indexed="9"/>
        </patternFill>
      </fill>
    </dxf>
    <dxf>
      <font>
        <b/>
        <i val="0"/>
        <condense val="0"/>
        <extend val="0"/>
        <color indexed="10"/>
      </font>
      <fill>
        <patternFill patternType="gray125">
          <bgColor indexed="9"/>
        </patternFill>
      </fill>
    </dxf>
    <dxf>
      <font>
        <b/>
        <i val="0"/>
        <condense val="0"/>
        <extend val="0"/>
        <color indexed="10"/>
      </font>
      <fill>
        <patternFill patternType="gray125">
          <bgColor indexed="9"/>
        </patternFill>
      </fill>
    </dxf>
    <dxf>
      <font>
        <b/>
        <i val="0"/>
        <condense val="0"/>
        <extend val="0"/>
        <color indexed="10"/>
      </font>
      <fill>
        <patternFill patternType="gray125">
          <bgColor indexed="9"/>
        </patternFill>
      </fill>
    </dxf>
    <dxf>
      <font>
        <b/>
        <i val="0"/>
        <condense val="0"/>
        <extend val="0"/>
        <color indexed="10"/>
      </font>
      <fill>
        <patternFill patternType="gray125">
          <bgColor indexed="9"/>
        </patternFill>
      </fill>
    </dxf>
    <dxf>
      <font>
        <b/>
        <i val="0"/>
        <condense val="0"/>
        <extend val="0"/>
        <color indexed="10"/>
      </font>
      <fill>
        <patternFill patternType="gray125">
          <bgColor indexed="9"/>
        </patternFill>
      </fill>
    </dxf>
    <dxf>
      <font>
        <b/>
        <i val="0"/>
        <condense val="0"/>
        <extend val="0"/>
        <color indexed="10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 patternType="gray125">
          <bgColor indexed="9"/>
        </patternFill>
      </fill>
    </dxf>
    <dxf>
      <font>
        <b/>
        <i val="0"/>
        <condense val="0"/>
        <extend val="0"/>
        <color indexed="10"/>
      </font>
      <fill>
        <patternFill patternType="gray125">
          <bgColor indexed="9"/>
        </patternFill>
      </fill>
    </dxf>
    <dxf>
      <font>
        <b/>
        <i val="0"/>
        <condense val="0"/>
        <extend val="0"/>
        <color indexed="10"/>
      </font>
      <fill>
        <patternFill>
          <bgColor indexed="27"/>
        </patternFill>
      </fill>
    </dxf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 patternType="gray125">
          <bgColor indexed="9"/>
        </patternFill>
      </fill>
    </dxf>
    <dxf>
      <font>
        <b/>
        <i val="0"/>
        <condense val="0"/>
        <extend val="0"/>
        <color indexed="10"/>
      </font>
      <fill>
        <patternFill patternType="gray125">
          <bgColor indexed="9"/>
        </patternFill>
      </fill>
    </dxf>
    <dxf>
      <font>
        <b/>
        <i val="0"/>
        <condense val="0"/>
        <extend val="0"/>
        <color indexed="10"/>
      </font>
      <fill>
        <patternFill>
          <bgColor indexed="27"/>
        </patternFill>
      </fill>
    </dxf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 patternType="gray125">
          <bgColor indexed="9"/>
        </patternFill>
      </fill>
    </dxf>
    <dxf>
      <font>
        <b/>
        <i val="0"/>
        <condense val="0"/>
        <extend val="0"/>
        <color indexed="10"/>
      </font>
      <fill>
        <patternFill patternType="gray125">
          <bgColor indexed="9"/>
        </patternFill>
      </fill>
    </dxf>
    <dxf>
      <font>
        <b/>
        <i val="0"/>
        <condense val="0"/>
        <extend val="0"/>
        <color indexed="10"/>
      </font>
      <fill>
        <patternFill>
          <bgColor indexed="27"/>
        </patternFill>
      </fill>
    </dxf>
    <dxf>
      <font>
        <b/>
        <i val="0"/>
        <condense val="0"/>
        <extend val="0"/>
        <color indexed="10"/>
      </font>
      <fill>
        <patternFill>
          <bgColor indexed="41"/>
        </patternFill>
      </fill>
    </dxf>
    <dxf>
      <fill>
        <patternFill>
          <bgColor indexed="24"/>
        </patternFill>
      </fill>
    </dxf>
    <dxf>
      <fill>
        <patternFill>
          <bgColor indexed="24"/>
        </patternFill>
      </fill>
    </dxf>
    <dxf>
      <fill>
        <patternFill>
          <bgColor indexed="24"/>
        </patternFill>
      </fill>
    </dxf>
    <dxf>
      <fill>
        <patternFill>
          <bgColor indexed="24"/>
        </patternFill>
      </fill>
    </dxf>
    <dxf>
      <fill>
        <patternFill>
          <bgColor indexed="24"/>
        </patternFill>
      </fill>
    </dxf>
    <dxf>
      <fill>
        <patternFill>
          <bgColor indexed="24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95250</xdr:colOff>
          <xdr:row>5</xdr:row>
          <xdr:rowOff>142875</xdr:rowOff>
        </xdr:from>
        <xdr:to>
          <xdr:col>14</xdr:col>
          <xdr:colOff>390525</xdr:colOff>
          <xdr:row>60</xdr:row>
          <xdr:rowOff>57150</xdr:rowOff>
        </xdr:to>
        <xdr:sp macro="" textlink="">
          <xdr:nvSpPr>
            <xdr:cNvPr id="10241" name="Object 1" hidden="1">
              <a:extLst>
                <a:ext uri="{63B3BB69-23CF-44E3-9099-C40C66FF867C}">
                  <a14:compatExt spid="_x0000_s10241"/>
                </a:ext>
                <a:ext uri="{FF2B5EF4-FFF2-40B4-BE49-F238E27FC236}">
                  <a16:creationId xmlns:a16="http://schemas.microsoft.com/office/drawing/2014/main" id="{E6E76574-6EE3-402A-9410-C742DF08E1B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61</xdr:row>
          <xdr:rowOff>19050</xdr:rowOff>
        </xdr:from>
        <xdr:to>
          <xdr:col>14</xdr:col>
          <xdr:colOff>542925</xdr:colOff>
          <xdr:row>103</xdr:row>
          <xdr:rowOff>76200</xdr:rowOff>
        </xdr:to>
        <xdr:sp macro="" textlink="">
          <xdr:nvSpPr>
            <xdr:cNvPr id="10243" name="Object 3" hidden="1">
              <a:extLst>
                <a:ext uri="{63B3BB69-23CF-44E3-9099-C40C66FF867C}">
                  <a14:compatExt spid="_x0000_s10243"/>
                </a:ext>
                <a:ext uri="{FF2B5EF4-FFF2-40B4-BE49-F238E27FC236}">
                  <a16:creationId xmlns:a16="http://schemas.microsoft.com/office/drawing/2014/main" id="{DBAE2753-536E-40A1-91D6-AFB5701C13E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Microsoft_Word_97_-_2003_Document1.doc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.doc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M6"/>
  <sheetViews>
    <sheetView tabSelected="1" workbookViewId="0">
      <selection activeCell="P9" sqref="P9"/>
    </sheetView>
  </sheetViews>
  <sheetFormatPr defaultRowHeight="12.75" x14ac:dyDescent="0.2"/>
  <cols>
    <col min="1" max="1" width="3.7109375" customWidth="1"/>
    <col min="12" max="12" width="10.140625" bestFit="1" customWidth="1"/>
  </cols>
  <sheetData>
    <row r="2" spans="2:13" x14ac:dyDescent="0.2">
      <c r="B2" s="284" t="s">
        <v>140</v>
      </c>
      <c r="C2" s="284"/>
      <c r="D2" s="284"/>
      <c r="E2" s="284"/>
      <c r="F2" s="284"/>
      <c r="G2" s="284"/>
      <c r="H2" s="284"/>
      <c r="K2" s="149" t="s">
        <v>103</v>
      </c>
      <c r="L2" s="239">
        <v>44310</v>
      </c>
      <c r="M2" t="s">
        <v>133</v>
      </c>
    </row>
    <row r="3" spans="2:13" x14ac:dyDescent="0.2">
      <c r="C3" t="s">
        <v>146</v>
      </c>
    </row>
    <row r="4" spans="2:13" x14ac:dyDescent="0.2">
      <c r="C4" s="240" t="s">
        <v>147</v>
      </c>
    </row>
    <row r="5" spans="2:13" x14ac:dyDescent="0.2">
      <c r="D5" t="s">
        <v>148</v>
      </c>
      <c r="E5" s="240"/>
      <c r="F5" s="240"/>
      <c r="G5" s="240"/>
      <c r="H5" s="240"/>
      <c r="I5" s="240"/>
    </row>
    <row r="6" spans="2:13" x14ac:dyDescent="0.2">
      <c r="D6" s="159" t="s">
        <v>160</v>
      </c>
    </row>
  </sheetData>
  <sheetProtection sheet="1" selectLockedCells="1"/>
  <mergeCells count="1">
    <mergeCell ref="B2:H2"/>
  </mergeCells>
  <phoneticPr fontId="0" type="noConversion"/>
  <pageMargins left="0.75" right="0.75" top="1" bottom="1" header="0.5" footer="0.5"/>
  <pageSetup orientation="portrait" horizontalDpi="4294967293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Document.8" shapeId="10241" r:id="rId4">
          <objectPr defaultSize="0" r:id="rId5">
            <anchor moveWithCells="1">
              <from>
                <xdr:col>0</xdr:col>
                <xdr:colOff>95250</xdr:colOff>
                <xdr:row>5</xdr:row>
                <xdr:rowOff>142875</xdr:rowOff>
              </from>
              <to>
                <xdr:col>14</xdr:col>
                <xdr:colOff>390525</xdr:colOff>
                <xdr:row>60</xdr:row>
                <xdr:rowOff>57150</xdr:rowOff>
              </to>
            </anchor>
          </objectPr>
        </oleObject>
      </mc:Choice>
      <mc:Fallback>
        <oleObject progId="Word.Document.8" shapeId="10241" r:id="rId4"/>
      </mc:Fallback>
    </mc:AlternateContent>
    <mc:AlternateContent xmlns:mc="http://schemas.openxmlformats.org/markup-compatibility/2006">
      <mc:Choice Requires="x14">
        <oleObject progId="Word.Document.8" shapeId="10243" r:id="rId6">
          <objectPr defaultSize="0" r:id="rId7">
            <anchor moveWithCells="1">
              <from>
                <xdr:col>1</xdr:col>
                <xdr:colOff>0</xdr:colOff>
                <xdr:row>61</xdr:row>
                <xdr:rowOff>19050</xdr:rowOff>
              </from>
              <to>
                <xdr:col>14</xdr:col>
                <xdr:colOff>542925</xdr:colOff>
                <xdr:row>103</xdr:row>
                <xdr:rowOff>76200</xdr:rowOff>
              </to>
            </anchor>
          </objectPr>
        </oleObject>
      </mc:Choice>
      <mc:Fallback>
        <oleObject progId="Word.Document.8" shapeId="10243" r:id="rId6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3"/>
  <sheetViews>
    <sheetView showZeros="0" topLeftCell="B4" zoomScale="75" zoomScaleNormal="75" workbookViewId="0">
      <selection activeCell="E15" sqref="E15"/>
    </sheetView>
  </sheetViews>
  <sheetFormatPr defaultRowHeight="12.75" x14ac:dyDescent="0.2"/>
  <cols>
    <col min="1" max="1" width="0" hidden="1" customWidth="1"/>
    <col min="2" max="2" width="8.28515625" bestFit="1" customWidth="1"/>
    <col min="3" max="3" width="26.140625" customWidth="1"/>
    <col min="4" max="4" width="3.28515625" customWidth="1"/>
    <col min="5" max="5" width="10.85546875" bestFit="1" customWidth="1"/>
    <col min="6" max="6" width="9.85546875" customWidth="1"/>
    <col min="7" max="7" width="9.85546875" bestFit="1" customWidth="1"/>
    <col min="8" max="8" width="1.7109375" customWidth="1"/>
    <col min="9" max="9" width="12.42578125" style="47" customWidth="1"/>
    <col min="10" max="10" width="9.140625" hidden="1" customWidth="1"/>
    <col min="11" max="11" width="11" style="35" bestFit="1" customWidth="1"/>
    <col min="12" max="12" width="9.140625" hidden="1" customWidth="1"/>
    <col min="13" max="13" width="11" bestFit="1" customWidth="1"/>
    <col min="14" max="14" width="9.140625" hidden="1" customWidth="1"/>
    <col min="15" max="15" width="11" bestFit="1" customWidth="1"/>
    <col min="16" max="16" width="12" hidden="1" customWidth="1"/>
    <col min="17" max="17" width="12" customWidth="1"/>
    <col min="19" max="23" width="9.140625" hidden="1" customWidth="1"/>
  </cols>
  <sheetData>
    <row r="1" spans="1:27" s="65" customFormat="1" ht="30" customHeight="1" thickBot="1" x14ac:dyDescent="0.4">
      <c r="B1" s="309">
        <f>'Day-1'!B1</f>
        <v>0</v>
      </c>
      <c r="C1" s="309"/>
      <c r="D1" s="309"/>
      <c r="E1" s="309"/>
      <c r="F1" s="309"/>
      <c r="G1" s="309"/>
      <c r="H1" s="309"/>
      <c r="I1" s="309"/>
      <c r="J1" s="309"/>
      <c r="K1" s="309"/>
      <c r="L1" s="309"/>
      <c r="M1" s="309"/>
      <c r="N1" s="309"/>
      <c r="O1" s="309"/>
      <c r="P1" s="309"/>
      <c r="Q1" s="309"/>
    </row>
    <row r="2" spans="1:27" ht="25.5" customHeight="1" thickBot="1" x14ac:dyDescent="0.25">
      <c r="B2" s="300" t="s">
        <v>16</v>
      </c>
      <c r="C2" s="301"/>
      <c r="D2" s="301"/>
      <c r="E2" s="301"/>
      <c r="F2" s="301"/>
      <c r="G2" s="301"/>
      <c r="H2" s="301"/>
      <c r="I2" s="302"/>
      <c r="J2" s="32"/>
      <c r="K2" s="307" t="s">
        <v>34</v>
      </c>
      <c r="L2" s="308"/>
      <c r="M2" s="308"/>
      <c r="N2" s="308"/>
      <c r="O2" s="308"/>
      <c r="P2" s="304"/>
      <c r="Q2" s="3"/>
    </row>
    <row r="3" spans="1:27" ht="25.5" customHeight="1" x14ac:dyDescent="0.25">
      <c r="B3" s="49"/>
      <c r="C3" s="50"/>
      <c r="D3" s="50"/>
      <c r="E3" s="50"/>
      <c r="F3" s="50"/>
      <c r="G3" s="50"/>
      <c r="H3" s="50"/>
      <c r="I3" s="50"/>
      <c r="J3" s="32"/>
      <c r="K3" s="305" t="s">
        <v>35</v>
      </c>
      <c r="L3" s="305"/>
      <c r="M3" s="305"/>
      <c r="N3" s="51"/>
      <c r="O3" s="37">
        <f>'FLIGHT-A'!O3</f>
        <v>36</v>
      </c>
      <c r="P3" s="56"/>
      <c r="Q3" s="37">
        <f>'FLIGHT-A'!Q3</f>
        <v>36</v>
      </c>
    </row>
    <row r="4" spans="1:27" s="2" customFormat="1" ht="16.5" thickBot="1" x14ac:dyDescent="0.3">
      <c r="B4" s="10" t="s">
        <v>10</v>
      </c>
      <c r="C4" s="10" t="s">
        <v>3</v>
      </c>
      <c r="D4" s="10"/>
      <c r="E4" s="10" t="s">
        <v>6</v>
      </c>
      <c r="F4" s="10" t="s">
        <v>7</v>
      </c>
      <c r="G4" s="10" t="s">
        <v>8</v>
      </c>
      <c r="H4" s="10"/>
      <c r="I4" s="42" t="s">
        <v>9</v>
      </c>
      <c r="J4" s="37"/>
      <c r="K4" s="41" t="s">
        <v>28</v>
      </c>
      <c r="L4" s="38"/>
      <c r="M4" s="38" t="s">
        <v>29</v>
      </c>
      <c r="N4" s="3"/>
      <c r="O4" s="39" t="s">
        <v>30</v>
      </c>
      <c r="P4" s="3"/>
      <c r="Q4" s="39" t="s">
        <v>31</v>
      </c>
    </row>
    <row r="5" spans="1:27" ht="15.75" customHeight="1" thickTop="1" x14ac:dyDescent="0.2">
      <c r="B5" s="7"/>
      <c r="C5" s="9"/>
      <c r="D5" s="9"/>
      <c r="E5" s="9"/>
      <c r="F5" s="9"/>
      <c r="G5" s="9"/>
      <c r="H5" s="9"/>
      <c r="I5" s="43"/>
      <c r="J5" s="33"/>
      <c r="Y5" s="47"/>
      <c r="Z5" s="47"/>
      <c r="AA5" s="47"/>
    </row>
    <row r="6" spans="1:27" ht="15" x14ac:dyDescent="0.2">
      <c r="A6" t="e">
        <f>P6</f>
        <v>#N/A</v>
      </c>
      <c r="B6" s="8">
        <v>121</v>
      </c>
      <c r="C6" s="8" t="e">
        <f>VLOOKUP(B6,FLIGHTS!$J$2:$K$39,2,FALSE)</f>
        <v>#N/A</v>
      </c>
      <c r="D6" s="8"/>
      <c r="E6" s="40" t="e">
        <f>IF((VLOOKUP($C6,'Day-1'!$N$5:$S$40,2,FALSE)="A"),MAXA('Day-1'!S5:S40),VLOOKUP($C6,'Day-1'!$N$5:$S$40,6,FALSE))</f>
        <v>#N/A</v>
      </c>
      <c r="F6" s="40" t="e">
        <f>IF((VLOOKUP($C6,'Day-2'!$N$5:$S$40,2,FALSE)="A"),MAXA('Day-2'!S5:S40),VLOOKUP($C6,'Day-2'!$N$5:$S$40,6,FALSE))</f>
        <v>#N/A</v>
      </c>
      <c r="G6" s="40" t="e">
        <f>IF((VLOOKUP($C6,'Day-3'!$N$5:$S$40,2,FALSE)="A"),MAXA('Day-3'!S5:S40),VLOOKUP($C6,'Day-3'!$N$5:$S$40,6,FALSE))</f>
        <v>#N/A</v>
      </c>
      <c r="H6" s="31"/>
      <c r="I6" s="44" t="e">
        <f>IF(C6="","",IF(C6="Vacant-1",K43,IF(C6="Vacant-2",K43+0.01,IF(C6="Vacant-3",K43+0.02,SUM(E6:H6)))))</f>
        <v>#N/A</v>
      </c>
      <c r="J6" s="34" t="e">
        <f>RANK(E6,E$6:E$41,1)</f>
        <v>#N/A</v>
      </c>
      <c r="K6" s="8" t="e">
        <f>IF(VLOOKUP(C6,'Day-1'!$N$5:$T$40,7,FALSE)&gt;O$3," ",VLOOKUP(C6,'Day-1'!$N$5:$T$40,7,FALSE))</f>
        <v>#N/A</v>
      </c>
      <c r="L6" s="8" t="e">
        <f>RANK(F6,F$6:F$41,1)</f>
        <v>#N/A</v>
      </c>
      <c r="M6" s="8" t="e">
        <f>IF(VLOOKUP(C6,'Day-2'!$N$5:$T$40,7,FALSE)&gt;O$3," ",VLOOKUP(C6,'Day-2'!$N$5:$T$40,7,FALSE))</f>
        <v>#N/A</v>
      </c>
      <c r="N6" s="8" t="e">
        <f>RANK(G6,G$6:G$41,1)</f>
        <v>#N/A</v>
      </c>
      <c r="O6" s="8" t="e">
        <f>IF(VLOOKUP(C6,'Day-3'!$N$5:$T$40,7,FALSE)&gt;O$3," ",VLOOKUP(C6,'Day-3'!$N$5:$T$40,7,FALSE))</f>
        <v>#N/A</v>
      </c>
      <c r="P6" s="8" t="e">
        <f t="shared" ref="P6:P41" si="0">IF(C6="","",RANK(I6,I$6:I$41,1))</f>
        <v>#N/A</v>
      </c>
      <c r="Q6" s="8" t="e">
        <f>IF(P6&gt;$Q$3," ",P6)</f>
        <v>#N/A</v>
      </c>
      <c r="T6" t="e">
        <f t="shared" ref="T6:T41" si="1">IF(C6="","",Q6+S6)</f>
        <v>#N/A</v>
      </c>
      <c r="U6" t="e">
        <f t="shared" ref="U6:U41" si="2">IF(C6="","",RANK(T6,$T$6:$T$41,1))</f>
        <v>#N/A</v>
      </c>
      <c r="V6" t="e">
        <f>C6</f>
        <v>#N/A</v>
      </c>
    </row>
    <row r="7" spans="1:27" ht="15" x14ac:dyDescent="0.2">
      <c r="A7" t="str">
        <f t="shared" ref="A7:A41" si="3">P7</f>
        <v/>
      </c>
      <c r="B7" s="8">
        <v>122</v>
      </c>
      <c r="C7" s="8" t="str">
        <f>VLOOKUP(B7,FLIGHTS!$J$2:$K$39,2,FALSE)</f>
        <v/>
      </c>
      <c r="D7" s="8"/>
      <c r="E7" s="40" t="str">
        <f>IF((VLOOKUP($C7,'Day-1'!$N$5:$S$40,2,FALSE)="A"),MAXA('Day-1'!S5:S40),VLOOKUP($C7,'Day-1'!$N$5:$S$40,6,FALSE))</f>
        <v xml:space="preserve"> </v>
      </c>
      <c r="F7" s="40" t="e">
        <f>IF((VLOOKUP($C7,'Day-2'!$N$5:$S$40,2,FALSE)="A"),MAXA('Day-2'!S5:S40),VLOOKUP($C7,'Day-2'!$N$5:$S$40,6,FALSE))</f>
        <v>#N/A</v>
      </c>
      <c r="G7" s="40" t="e">
        <f>IF((VLOOKUP($C7,'Day-3'!$N$5:$S$40,2,FALSE)="A"),MAXA('Day-3'!S5:S40),VLOOKUP($C7,'Day-3'!$N$5:$S$40,6,FALSE))</f>
        <v>#N/A</v>
      </c>
      <c r="H7" s="31"/>
      <c r="I7" s="44" t="str">
        <f>IF(C7="","",IF(C7="Vacant-1",K43,IF(C7="Vacant-2",K43+0.01,IF(C7="Vacant-3",K43+0.02,SUM(E7:H7)))))</f>
        <v/>
      </c>
      <c r="J7" s="34" t="e">
        <f t="shared" ref="J7:J41" si="4">RANK(E7,E$6:E$41,1)</f>
        <v>#VALUE!</v>
      </c>
      <c r="K7" s="8" t="e">
        <f>IF(VLOOKUP(C7,'Day-1'!$N$5:$T$40,7,FALSE)&gt;O$3," ",VLOOKUP(C7,'Day-1'!$N$5:$T$40,7,FALSE))</f>
        <v>#N/A</v>
      </c>
      <c r="L7" s="8" t="e">
        <f t="shared" ref="L7:L41" si="5">RANK(F7,F$6:F$41,1)</f>
        <v>#N/A</v>
      </c>
      <c r="M7" s="8" t="e">
        <f>IF(VLOOKUP(C7,'Day-2'!$N$5:$T$40,7,FALSE)&gt;O$3," ",VLOOKUP(C7,'Day-2'!$N$5:$T$40,7,FALSE))</f>
        <v>#N/A</v>
      </c>
      <c r="N7" s="8" t="e">
        <f t="shared" ref="N7:N41" si="6">RANK(G7,G$6:G$41,1)</f>
        <v>#N/A</v>
      </c>
      <c r="O7" s="8" t="e">
        <f>IF(VLOOKUP(C7,'Day-3'!$N$5:$T$40,7,FALSE)&gt;O$3," ",VLOOKUP(C7,'Day-3'!$N$5:$T$40,7,FALSE))</f>
        <v>#N/A</v>
      </c>
      <c r="P7" s="8" t="str">
        <f t="shared" si="0"/>
        <v/>
      </c>
      <c r="Q7" s="8" t="str">
        <f t="shared" ref="Q7:Q41" si="7">IF(P7&gt;$Q$3," ",P7)</f>
        <v xml:space="preserve"> </v>
      </c>
      <c r="S7">
        <f>IF(C7=0," ",IF(COUNTIF($Q$6:$Q$41,$Q7)&gt;1,MAX($S$5:$S6)+0.01,0))</f>
        <v>0.01</v>
      </c>
      <c r="T7" t="str">
        <f t="shared" si="1"/>
        <v/>
      </c>
      <c r="U7" t="str">
        <f t="shared" si="2"/>
        <v/>
      </c>
      <c r="V7" t="str">
        <f t="shared" ref="V7:V41" si="8">C7</f>
        <v/>
      </c>
    </row>
    <row r="8" spans="1:27" ht="15" x14ac:dyDescent="0.2">
      <c r="A8" t="str">
        <f t="shared" si="3"/>
        <v/>
      </c>
      <c r="B8" s="8">
        <v>123</v>
      </c>
      <c r="C8" s="8" t="str">
        <f>VLOOKUP(B8,FLIGHTS!$J$2:$K$39,2,FALSE)</f>
        <v/>
      </c>
      <c r="D8" s="8"/>
      <c r="E8" s="40" t="str">
        <f>IF((VLOOKUP($C8,'Day-1'!$N$5:$S$40,2,FALSE)="A"),MAXA('Day-1'!S5:S40),VLOOKUP($C8,'Day-1'!$N$5:$S$40,6,FALSE))</f>
        <v xml:space="preserve"> </v>
      </c>
      <c r="F8" s="40" t="e">
        <f>IF((VLOOKUP($C8,'Day-2'!$N$5:$S$40,2,FALSE)="A"),MAXA('Day-2'!S5:S40),VLOOKUP($C8,'Day-2'!$N$5:$S$40,6,FALSE))</f>
        <v>#N/A</v>
      </c>
      <c r="G8" s="40" t="e">
        <f>IF((VLOOKUP($C8,'Day-3'!$N$5:$S$40,2,FALSE)="A"),MAXA('Day-3'!S5:S40),VLOOKUP($C8,'Day-3'!$N$5:$S$40,6,FALSE))</f>
        <v>#N/A</v>
      </c>
      <c r="H8" s="31"/>
      <c r="I8" s="44" t="str">
        <f>IF(C8="","",IF(C8="Vacant-1",K43,IF(C8="Vacant-2",K43+0.01,IF(C8="Vacant-3",K43+0.02,SUM(E8:H8)))))</f>
        <v/>
      </c>
      <c r="J8" s="34" t="e">
        <f t="shared" si="4"/>
        <v>#VALUE!</v>
      </c>
      <c r="K8" s="8" t="e">
        <f>IF(VLOOKUP(C8,'Day-1'!$N$5:$T$40,7,FALSE)&gt;O$3," ",VLOOKUP(C8,'Day-1'!$N$5:$T$40,7,FALSE))</f>
        <v>#N/A</v>
      </c>
      <c r="L8" s="8" t="e">
        <f t="shared" si="5"/>
        <v>#N/A</v>
      </c>
      <c r="M8" s="8" t="e">
        <f>IF(VLOOKUP(C8,'Day-2'!$N$5:$T$40,7,FALSE)&gt;O$3," ",VLOOKUP(C8,'Day-2'!$N$5:$T$40,7,FALSE))</f>
        <v>#N/A</v>
      </c>
      <c r="N8" s="8" t="e">
        <f t="shared" si="6"/>
        <v>#N/A</v>
      </c>
      <c r="O8" s="8" t="e">
        <f>IF(VLOOKUP(C8,'Day-3'!$N$5:$T$40,7,FALSE)&gt;O$3," ",VLOOKUP(C8,'Day-3'!$N$5:$T$40,7,FALSE))</f>
        <v>#N/A</v>
      </c>
      <c r="P8" s="8" t="str">
        <f t="shared" si="0"/>
        <v/>
      </c>
      <c r="Q8" s="8" t="str">
        <f t="shared" si="7"/>
        <v xml:space="preserve"> </v>
      </c>
      <c r="S8">
        <f>IF(C8=0," ",IF(COUNTIF($Q$6:$Q$41,$Q8)&gt;1,MAX($S$5:$S7)+0.01,0))</f>
        <v>0.02</v>
      </c>
      <c r="T8" t="str">
        <f t="shared" si="1"/>
        <v/>
      </c>
      <c r="U8" t="str">
        <f t="shared" si="2"/>
        <v/>
      </c>
      <c r="V8" t="str">
        <f t="shared" si="8"/>
        <v/>
      </c>
    </row>
    <row r="9" spans="1:27" ht="15" x14ac:dyDescent="0.2">
      <c r="A9" t="str">
        <f t="shared" si="3"/>
        <v/>
      </c>
      <c r="B9" s="8">
        <v>124</v>
      </c>
      <c r="C9" s="8" t="str">
        <f>VLOOKUP(B9,FLIGHTS!$J$2:$K$39,2,FALSE)</f>
        <v/>
      </c>
      <c r="D9" s="8"/>
      <c r="E9" s="40" t="str">
        <f>IF((VLOOKUP($C9,'Day-1'!$N$5:$S$40,2,FALSE)="A"),MAXA('Day-1'!S5:S40),VLOOKUP($C9,'Day-1'!$N$5:$S$40,6,FALSE))</f>
        <v xml:space="preserve"> </v>
      </c>
      <c r="F9" s="40" t="e">
        <f>IF((VLOOKUP($C9,'Day-2'!$N$5:$S$40,2,FALSE)="A"),MAXA('Day-2'!S5:S40),VLOOKUP($C9,'Day-2'!$N$5:$S$40,6,FALSE))</f>
        <v>#N/A</v>
      </c>
      <c r="G9" s="40" t="e">
        <f>IF((VLOOKUP($C9,'Day-3'!$N$5:$S$40,2,FALSE)="A"),MAXA('Day-3'!S5:S40),VLOOKUP($C9,'Day-3'!$N$5:$S$40,6,FALSE))</f>
        <v>#N/A</v>
      </c>
      <c r="H9" s="31"/>
      <c r="I9" s="44" t="str">
        <f>IF(C9="","",IF(C9="Vacant-1",K43,IF(C9="Vacant-2",K43+0.01,IF(C9="Vacant-3",K43+0.02,SUM(E9:H9)))))</f>
        <v/>
      </c>
      <c r="J9" s="34" t="e">
        <f t="shared" si="4"/>
        <v>#VALUE!</v>
      </c>
      <c r="K9" s="8" t="e">
        <f>IF(VLOOKUP(C9,'Day-1'!$N$5:$T$40,7,FALSE)&gt;O$3," ",VLOOKUP(C9,'Day-1'!$N$5:$T$40,7,FALSE))</f>
        <v>#N/A</v>
      </c>
      <c r="L9" s="8" t="e">
        <f t="shared" si="5"/>
        <v>#N/A</v>
      </c>
      <c r="M9" s="8" t="e">
        <f>IF(VLOOKUP(C9,'Day-2'!$N$5:$T$40,7,FALSE)&gt;O$3," ",VLOOKUP(C9,'Day-2'!$N$5:$T$40,7,FALSE))</f>
        <v>#N/A</v>
      </c>
      <c r="N9" s="8" t="e">
        <f t="shared" si="6"/>
        <v>#N/A</v>
      </c>
      <c r="O9" s="8" t="e">
        <f>IF(VLOOKUP(C9,'Day-3'!$N$5:$T$40,7,FALSE)&gt;O$3," ",VLOOKUP(C9,'Day-3'!$N$5:$T$40,7,FALSE))</f>
        <v>#N/A</v>
      </c>
      <c r="P9" s="8" t="str">
        <f t="shared" si="0"/>
        <v/>
      </c>
      <c r="Q9" s="8" t="str">
        <f t="shared" si="7"/>
        <v xml:space="preserve"> </v>
      </c>
      <c r="S9">
        <f>IF(C9=0," ",IF(COUNTIF($Q$6:$Q$41,$Q9)&gt;1,MAX($S$5:$S8)+0.01,0))</f>
        <v>0.03</v>
      </c>
      <c r="T9" t="str">
        <f t="shared" si="1"/>
        <v/>
      </c>
      <c r="U9" t="str">
        <f t="shared" si="2"/>
        <v/>
      </c>
      <c r="V9" t="str">
        <f t="shared" si="8"/>
        <v/>
      </c>
    </row>
    <row r="10" spans="1:27" ht="15" x14ac:dyDescent="0.2">
      <c r="A10" t="str">
        <f t="shared" si="3"/>
        <v/>
      </c>
      <c r="B10" s="8">
        <v>125</v>
      </c>
      <c r="C10" s="8" t="str">
        <f>VLOOKUP(B10,FLIGHTS!$J$2:$K$39,2,FALSE)</f>
        <v/>
      </c>
      <c r="D10" s="8"/>
      <c r="E10" s="40" t="str">
        <f>IF((VLOOKUP($C10,'Day-1'!$N$5:$S$40,2,FALSE)="A"),MAXA('Day-1'!S5:S40),VLOOKUP($C10,'Day-1'!$N$5:$S$40,6,FALSE))</f>
        <v xml:space="preserve"> </v>
      </c>
      <c r="F10" s="40" t="e">
        <f>IF((VLOOKUP($C10,'Day-2'!$N$5:$S$40,2,FALSE)="A"),MAXA('Day-2'!S5:S40),VLOOKUP($C10,'Day-2'!$N$5:$S$40,6,FALSE))</f>
        <v>#N/A</v>
      </c>
      <c r="G10" s="40" t="e">
        <f>IF((VLOOKUP($C10,'Day-3'!$N$5:$S$40,2,FALSE)="A"),MAXA('Day-3'!S5:S40),VLOOKUP($C10,'Day-3'!$N$5:$S$40,6,FALSE))</f>
        <v>#N/A</v>
      </c>
      <c r="H10" s="31"/>
      <c r="I10" s="44" t="str">
        <f>IF(C10="","",IF(C10="Vacant-1",K43,IF(C10="Vacant-2",K43+0.01,IF(C10="Vacant-3",K43+0.02,SUM(E10:H10)))))</f>
        <v/>
      </c>
      <c r="J10" s="34" t="e">
        <f t="shared" si="4"/>
        <v>#VALUE!</v>
      </c>
      <c r="K10" s="8" t="e">
        <f>IF(VLOOKUP(C10,'Day-1'!$N$5:$T$40,7,FALSE)&gt;O$3," ",VLOOKUP(C10,'Day-1'!$N$5:$T$40,7,FALSE))</f>
        <v>#N/A</v>
      </c>
      <c r="L10" s="8" t="e">
        <f t="shared" si="5"/>
        <v>#N/A</v>
      </c>
      <c r="M10" s="8" t="e">
        <f>IF(VLOOKUP(C10,'Day-2'!$N$5:$T$40,7,FALSE)&gt;O$3," ",VLOOKUP(C10,'Day-2'!$N$5:$T$40,7,FALSE))</f>
        <v>#N/A</v>
      </c>
      <c r="N10" s="8" t="e">
        <f t="shared" si="6"/>
        <v>#N/A</v>
      </c>
      <c r="O10" s="8" t="e">
        <f>IF(VLOOKUP(C10,'Day-3'!$N$5:$T$40,7,FALSE)&gt;O$3," ",VLOOKUP(C10,'Day-3'!$N$5:$T$40,7,FALSE))</f>
        <v>#N/A</v>
      </c>
      <c r="P10" s="8" t="str">
        <f t="shared" si="0"/>
        <v/>
      </c>
      <c r="Q10" s="8" t="str">
        <f t="shared" si="7"/>
        <v xml:space="preserve"> </v>
      </c>
      <c r="S10">
        <f>IF(C10=0," ",IF(COUNTIF($Q$6:$Q$41,$Q10)&gt;1,MAX($S$5:$S9)+0.01,0))</f>
        <v>0.04</v>
      </c>
      <c r="T10" t="str">
        <f t="shared" si="1"/>
        <v/>
      </c>
      <c r="U10" t="str">
        <f t="shared" si="2"/>
        <v/>
      </c>
      <c r="V10" t="str">
        <f t="shared" si="8"/>
        <v/>
      </c>
      <c r="Y10" t="s">
        <v>149</v>
      </c>
    </row>
    <row r="11" spans="1:27" ht="15" x14ac:dyDescent="0.2">
      <c r="A11" t="str">
        <f t="shared" si="3"/>
        <v/>
      </c>
      <c r="B11" s="8">
        <v>126</v>
      </c>
      <c r="C11" s="8" t="str">
        <f>VLOOKUP(B11,FLIGHTS!$J$2:$K$39,2,FALSE)</f>
        <v/>
      </c>
      <c r="D11" s="8"/>
      <c r="E11" s="40" t="str">
        <f>IF((VLOOKUP($C11,'Day-1'!$N$5:$S$40,2,FALSE)="A"),MAXA('Day-1'!S5:S40),VLOOKUP($C11,'Day-1'!$N$5:$S$40,6,FALSE))</f>
        <v xml:space="preserve"> </v>
      </c>
      <c r="F11" s="40" t="e">
        <f>IF((VLOOKUP($C11,'Day-2'!$N$5:$S$40,2,FALSE)="A"),MAXA('Day-2'!S5:S40),VLOOKUP($C11,'Day-2'!$N$5:$S$40,6,FALSE))</f>
        <v>#N/A</v>
      </c>
      <c r="G11" s="40" t="e">
        <f>IF((VLOOKUP($C11,'Day-3'!$N$5:$S$40,2,FALSE)="A"),MAXA('Day-3'!S5:S40),VLOOKUP($C11,'Day-3'!$N$5:$S$40,6,FALSE))</f>
        <v>#N/A</v>
      </c>
      <c r="H11" s="31"/>
      <c r="I11" s="44" t="str">
        <f>IF(C11="","",IF(C11="Vacant-1",K43,IF(C11="Vacant-2",K43+0.01,IF(C11="Vacant-3",K43+0.02,SUM(E11:H11)))))</f>
        <v/>
      </c>
      <c r="J11" s="34" t="e">
        <f t="shared" si="4"/>
        <v>#VALUE!</v>
      </c>
      <c r="K11" s="8" t="e">
        <f>IF(VLOOKUP(C11,'Day-1'!$N$5:$T$40,7,FALSE)&gt;O$3," ",VLOOKUP(C11,'Day-1'!$N$5:$T$40,7,FALSE))</f>
        <v>#N/A</v>
      </c>
      <c r="L11" s="8" t="e">
        <f t="shared" si="5"/>
        <v>#N/A</v>
      </c>
      <c r="M11" s="8" t="e">
        <f>IF(VLOOKUP(C11,'Day-2'!$N$5:$T$40,7,FALSE)&gt;O$3," ",VLOOKUP(C11,'Day-2'!$N$5:$T$40,7,FALSE))</f>
        <v>#N/A</v>
      </c>
      <c r="N11" s="8" t="e">
        <f t="shared" si="6"/>
        <v>#N/A</v>
      </c>
      <c r="O11" s="8" t="e">
        <f>IF(VLOOKUP(C11,'Day-3'!$N$5:$T$40,7,FALSE)&gt;O$3," ",VLOOKUP(C11,'Day-3'!$N$5:$T$40,7,FALSE))</f>
        <v>#N/A</v>
      </c>
      <c r="P11" s="8" t="str">
        <f t="shared" si="0"/>
        <v/>
      </c>
      <c r="Q11" s="8" t="str">
        <f t="shared" si="7"/>
        <v xml:space="preserve"> </v>
      </c>
      <c r="S11">
        <f>IF(C11=0," ",IF(COUNTIF($Q$6:$Q$41,$Q11)&gt;1,MAX($S$5:$S10)+0.01,0))</f>
        <v>0.05</v>
      </c>
      <c r="T11" t="str">
        <f t="shared" si="1"/>
        <v/>
      </c>
      <c r="U11" t="str">
        <f t="shared" si="2"/>
        <v/>
      </c>
      <c r="V11" t="str">
        <f t="shared" si="8"/>
        <v/>
      </c>
    </row>
    <row r="12" spans="1:27" ht="15" x14ac:dyDescent="0.2">
      <c r="A12" t="str">
        <f t="shared" si="3"/>
        <v/>
      </c>
      <c r="B12" s="8">
        <v>127</v>
      </c>
      <c r="C12" s="8" t="str">
        <f>VLOOKUP(B12,FLIGHTS!$J$2:$K$39,2,FALSE)</f>
        <v/>
      </c>
      <c r="D12" s="8"/>
      <c r="E12" s="40" t="str">
        <f>IF((VLOOKUP($C12,'Day-1'!$N$5:$S$40,2,FALSE)="A"),MAXA('Day-1'!S5:S40),VLOOKUP($C12,'Day-1'!$N$5:$S$40,6,FALSE))</f>
        <v xml:space="preserve"> </v>
      </c>
      <c r="F12" s="40" t="e">
        <f>IF((VLOOKUP($C12,'Day-2'!$N$5:$S$40,2,FALSE)="A"),MAXA('Day-2'!S5:S40),VLOOKUP($C12,'Day-2'!$N$5:$S$40,6,FALSE))</f>
        <v>#N/A</v>
      </c>
      <c r="G12" s="40" t="e">
        <f>IF((VLOOKUP($C12,'Day-3'!$N$5:$S$40,2,FALSE)="A"),MAXA('Day-3'!S5:S40),VLOOKUP($C12,'Day-3'!$N$5:$S$40,6,FALSE))</f>
        <v>#N/A</v>
      </c>
      <c r="H12" s="31"/>
      <c r="I12" s="44" t="str">
        <f>IF(C12="","",IF(C12="Vacant-1",K43,IF(C12="Vacant-2",K43+0.01,IF(C12="Vacant-3",K43+0.02,SUM(E12:H12)))))</f>
        <v/>
      </c>
      <c r="J12" s="34" t="e">
        <f t="shared" si="4"/>
        <v>#VALUE!</v>
      </c>
      <c r="K12" s="8" t="e">
        <f>IF(VLOOKUP(C12,'Day-1'!$N$5:$T$40,7,FALSE)&gt;O$3," ",VLOOKUP(C12,'Day-1'!$N$5:$T$40,7,FALSE))</f>
        <v>#N/A</v>
      </c>
      <c r="L12" s="8" t="e">
        <f t="shared" si="5"/>
        <v>#N/A</v>
      </c>
      <c r="M12" s="8" t="e">
        <f>IF(VLOOKUP(C12,'Day-2'!$N$5:$T$40,7,FALSE)&gt;O$3," ",VLOOKUP(C12,'Day-2'!$N$5:$T$40,7,FALSE))</f>
        <v>#N/A</v>
      </c>
      <c r="N12" s="8" t="e">
        <f t="shared" si="6"/>
        <v>#N/A</v>
      </c>
      <c r="O12" s="8" t="e">
        <f>IF(VLOOKUP(C12,'Day-3'!$N$5:$T$40,7,FALSE)&gt;O$3," ",VLOOKUP(C12,'Day-3'!$N$5:$T$40,7,FALSE))</f>
        <v>#N/A</v>
      </c>
      <c r="P12" s="8" t="str">
        <f t="shared" si="0"/>
        <v/>
      </c>
      <c r="Q12" s="8" t="str">
        <f t="shared" si="7"/>
        <v xml:space="preserve"> </v>
      </c>
      <c r="S12">
        <f>IF(C12=0," ",IF(COUNTIF($Q$6:$Q$41,$Q12)&gt;1,MAX($S$5:$S11)+0.01,0))</f>
        <v>0.06</v>
      </c>
      <c r="T12" t="str">
        <f t="shared" si="1"/>
        <v/>
      </c>
      <c r="U12" t="str">
        <f t="shared" si="2"/>
        <v/>
      </c>
      <c r="V12" t="str">
        <f t="shared" si="8"/>
        <v/>
      </c>
    </row>
    <row r="13" spans="1:27" ht="15" x14ac:dyDescent="0.2">
      <c r="A13" t="str">
        <f t="shared" si="3"/>
        <v/>
      </c>
      <c r="B13" s="8">
        <v>128</v>
      </c>
      <c r="C13" s="8" t="str">
        <f>VLOOKUP(B13,FLIGHTS!$J$2:$K$39,2,FALSE)</f>
        <v/>
      </c>
      <c r="D13" s="8"/>
      <c r="E13" s="40" t="str">
        <f>IF((VLOOKUP($C13,'Day-1'!$N$5:$S$40,2,FALSE)="A"),MAXA('Day-1'!S5:S40),VLOOKUP($C13,'Day-1'!$N$5:$S$40,6,FALSE))</f>
        <v xml:space="preserve"> </v>
      </c>
      <c r="F13" s="40" t="e">
        <f>IF((VLOOKUP($C13,'Day-2'!$N$5:$S$40,2,FALSE)="A"),MAXA('Day-2'!S5:S40),VLOOKUP($C13,'Day-2'!$N$5:$S$40,6,FALSE))</f>
        <v>#N/A</v>
      </c>
      <c r="G13" s="40" t="e">
        <f>IF((VLOOKUP($C13,'Day-3'!$N$5:$S$40,2,FALSE)="A"),MAXA('Day-3'!S5:S40),VLOOKUP($C13,'Day-3'!$N$5:$S$40,6,FALSE))</f>
        <v>#N/A</v>
      </c>
      <c r="H13" s="31"/>
      <c r="I13" s="44" t="str">
        <f>IF(C13="","",IF(C13="Vacant-1",K43,IF(C13="Vacant-2",K43+0.01,IF(C13="Vacant-3",K43+0.02,SUM(E13:H13)))))</f>
        <v/>
      </c>
      <c r="J13" s="34" t="e">
        <f t="shared" si="4"/>
        <v>#VALUE!</v>
      </c>
      <c r="K13" s="8" t="e">
        <f>IF(VLOOKUP(C13,'Day-1'!$N$5:$T$40,7,FALSE)&gt;O$3," ",VLOOKUP(C13,'Day-1'!$N$5:$T$40,7,FALSE))</f>
        <v>#N/A</v>
      </c>
      <c r="L13" s="8" t="e">
        <f t="shared" si="5"/>
        <v>#N/A</v>
      </c>
      <c r="M13" s="8" t="e">
        <f>IF(VLOOKUP(C13,'Day-2'!$N$5:$T$40,7,FALSE)&gt;O$3," ",VLOOKUP(C13,'Day-2'!$N$5:$T$40,7,FALSE))</f>
        <v>#N/A</v>
      </c>
      <c r="N13" s="8" t="e">
        <f t="shared" si="6"/>
        <v>#N/A</v>
      </c>
      <c r="O13" s="8" t="e">
        <f>IF(VLOOKUP(C13,'Day-3'!$N$5:$T$40,7,FALSE)&gt;O$3," ",VLOOKUP(C13,'Day-3'!$N$5:$T$40,7,FALSE))</f>
        <v>#N/A</v>
      </c>
      <c r="P13" s="8" t="str">
        <f t="shared" si="0"/>
        <v/>
      </c>
      <c r="Q13" s="8" t="str">
        <f t="shared" si="7"/>
        <v xml:space="preserve"> </v>
      </c>
      <c r="S13">
        <f>IF(C13=0," ",IF(COUNTIF($Q$6:$Q$41,$Q13)&gt;1,MAX($S$5:$S12)+0.01,0))</f>
        <v>7.0000000000000007E-2</v>
      </c>
      <c r="T13" t="str">
        <f t="shared" si="1"/>
        <v/>
      </c>
      <c r="U13" t="str">
        <f t="shared" si="2"/>
        <v/>
      </c>
      <c r="V13" t="str">
        <f t="shared" si="8"/>
        <v/>
      </c>
    </row>
    <row r="14" spans="1:27" ht="15" x14ac:dyDescent="0.2">
      <c r="A14" t="str">
        <f t="shared" si="3"/>
        <v/>
      </c>
      <c r="B14" s="8">
        <v>129</v>
      </c>
      <c r="C14" s="8" t="str">
        <f>VLOOKUP(B14,FLIGHTS!$J$2:$K$39,2,FALSE)</f>
        <v/>
      </c>
      <c r="D14" s="8"/>
      <c r="E14" s="40" t="str">
        <f>IF((VLOOKUP($C14,'Day-1'!$N$5:$S$40,2,FALSE)="A"),MAXA('Day-1'!S5:S40),VLOOKUP($C14,'Day-1'!$N$5:$S$40,6,FALSE))</f>
        <v xml:space="preserve"> </v>
      </c>
      <c r="F14" s="40" t="e">
        <f>IF((VLOOKUP($C14,'Day-2'!$N$5:$S$40,2,FALSE)="A"),MAXA('Day-2'!S5:S40),VLOOKUP($C14,'Day-2'!$N$5:$S$40,6,FALSE))</f>
        <v>#N/A</v>
      </c>
      <c r="G14" s="40" t="e">
        <f>IF((VLOOKUP($C14,'Day-3'!$N$5:$S$40,2,FALSE)="A"),MAXA('Day-3'!S5:S40),VLOOKUP($C14,'Day-3'!$N$5:$S$40,6,FALSE))</f>
        <v>#N/A</v>
      </c>
      <c r="H14" s="31"/>
      <c r="I14" s="44" t="str">
        <f>IF(C14="","",IF(C14="Vacant-1",K43,IF(C14="Vacant-2",K43+0.01,IF(C14="Vacant-3",K43+0.02,SUM(E14:H14)))))</f>
        <v/>
      </c>
      <c r="J14" s="34" t="e">
        <f t="shared" si="4"/>
        <v>#VALUE!</v>
      </c>
      <c r="K14" s="8" t="e">
        <f>IF(VLOOKUP(C14,'Day-1'!$N$5:$T$40,7,FALSE)&gt;O$3," ",VLOOKUP(C14,'Day-1'!$N$5:$T$40,7,FALSE))</f>
        <v>#N/A</v>
      </c>
      <c r="L14" s="8" t="e">
        <f t="shared" si="5"/>
        <v>#N/A</v>
      </c>
      <c r="M14" s="8" t="e">
        <f>IF(VLOOKUP(C14,'Day-2'!$N$5:$T$40,7,FALSE)&gt;O$3," ",VLOOKUP(C14,'Day-2'!$N$5:$T$40,7,FALSE))</f>
        <v>#N/A</v>
      </c>
      <c r="N14" s="8" t="e">
        <f t="shared" si="6"/>
        <v>#N/A</v>
      </c>
      <c r="O14" s="8" t="e">
        <f>IF(VLOOKUP(C14,'Day-3'!$N$5:$T$40,7,FALSE)&gt;O$3," ",VLOOKUP(C14,'Day-3'!$N$5:$T$40,7,FALSE))</f>
        <v>#N/A</v>
      </c>
      <c r="P14" s="8" t="str">
        <f t="shared" si="0"/>
        <v/>
      </c>
      <c r="Q14" s="8" t="str">
        <f t="shared" si="7"/>
        <v xml:space="preserve"> </v>
      </c>
      <c r="S14">
        <f>IF(C14=0," ",IF(COUNTIF($Q$6:$Q$41,$Q14)&gt;1,MAX($S$5:$S13)+0.01,0))</f>
        <v>0.08</v>
      </c>
      <c r="T14" t="str">
        <f t="shared" si="1"/>
        <v/>
      </c>
      <c r="U14" t="str">
        <f t="shared" si="2"/>
        <v/>
      </c>
      <c r="V14" t="str">
        <f t="shared" si="8"/>
        <v/>
      </c>
    </row>
    <row r="15" spans="1:27" ht="15" x14ac:dyDescent="0.2">
      <c r="A15" t="str">
        <f t="shared" si="3"/>
        <v/>
      </c>
      <c r="B15" s="8">
        <v>130</v>
      </c>
      <c r="C15" s="8" t="str">
        <f>VLOOKUP(B15,FLIGHTS!$J$2:$K$39,2,FALSE)</f>
        <v/>
      </c>
      <c r="D15" s="8"/>
      <c r="E15" s="40" t="str">
        <f>IF((VLOOKUP($C15,'Day-1'!$N$5:$S$40,2,FALSE)="A"),MAXA('Day-1'!S5:S40),VLOOKUP($C15,'Day-1'!$N$5:$S$40,6,FALSE))</f>
        <v xml:space="preserve"> </v>
      </c>
      <c r="F15" s="40" t="e">
        <f>IF((VLOOKUP($C15,'Day-2'!$N$5:$S$40,2,FALSE)="A"),MAXA('Day-2'!S5:S40),VLOOKUP($C15,'Day-2'!$N$5:$S$40,6,FALSE))</f>
        <v>#N/A</v>
      </c>
      <c r="G15" s="40" t="e">
        <f>IF((VLOOKUP($C15,'Day-3'!$N$5:$S$40,2,FALSE)="A"),MAXA('Day-3'!S5:S40),VLOOKUP($C15,'Day-3'!$N$5:$S$40,6,FALSE))</f>
        <v>#N/A</v>
      </c>
      <c r="H15" s="31"/>
      <c r="I15" s="44" t="str">
        <f>IF(C15="","",IF(C15="Vacant-1",K43,IF(C15="Vacant-2",K43+0.01,IF(C15="Vacant-3",K43+0.02,SUM(E15:H15)))))</f>
        <v/>
      </c>
      <c r="J15" s="34" t="e">
        <f t="shared" si="4"/>
        <v>#VALUE!</v>
      </c>
      <c r="K15" s="8" t="e">
        <f>IF(VLOOKUP(C15,'Day-1'!$N$5:$T$40,7,FALSE)&gt;O$3," ",VLOOKUP(C15,'Day-1'!$N$5:$T$40,7,FALSE))</f>
        <v>#N/A</v>
      </c>
      <c r="L15" s="8" t="e">
        <f t="shared" si="5"/>
        <v>#N/A</v>
      </c>
      <c r="M15" s="8" t="e">
        <f>IF(VLOOKUP(C15,'Day-2'!$N$5:$T$40,7,FALSE)&gt;O$3," ",VLOOKUP(C15,'Day-2'!$N$5:$T$40,7,FALSE))</f>
        <v>#N/A</v>
      </c>
      <c r="N15" s="8" t="e">
        <f t="shared" si="6"/>
        <v>#N/A</v>
      </c>
      <c r="O15" s="8" t="e">
        <f>IF(VLOOKUP(C15,'Day-3'!$N$5:$T$40,7,FALSE)&gt;O$3," ",VLOOKUP(C15,'Day-3'!$N$5:$T$40,7,FALSE))</f>
        <v>#N/A</v>
      </c>
      <c r="P15" s="8" t="str">
        <f>IF(C15="","",RANK(I15,I$6:I$41,1))</f>
        <v/>
      </c>
      <c r="Q15" s="8" t="str">
        <f t="shared" si="7"/>
        <v xml:space="preserve"> </v>
      </c>
      <c r="S15">
        <f>IF(C15=0," ",IF(COUNTIF($Q$6:$Q$41,$Q15)&gt;1,MAX($S$5:$S14)+0.01,0))</f>
        <v>0.09</v>
      </c>
      <c r="T15" t="str">
        <f>IF(C15="","",Q15+S15)</f>
        <v/>
      </c>
      <c r="U15" t="str">
        <f>IF(C15="","",RANK(T15,$T$6:$T$41,1))</f>
        <v/>
      </c>
      <c r="V15" t="str">
        <f t="shared" si="8"/>
        <v/>
      </c>
    </row>
    <row r="16" spans="1:27" ht="15" x14ac:dyDescent="0.2">
      <c r="A16" t="str">
        <f t="shared" si="3"/>
        <v/>
      </c>
      <c r="B16" s="8">
        <v>131</v>
      </c>
      <c r="C16" s="8" t="str">
        <f>VLOOKUP(B16,FLIGHTS!$J$2:$K$39,2,FALSE)</f>
        <v/>
      </c>
      <c r="D16" s="8"/>
      <c r="E16" s="40" t="str">
        <f>IF((VLOOKUP($C16,'Day-1'!$N$5:$S$40,2,FALSE)="A"),MAXA('Day-1'!S5:S40),VLOOKUP($C16,'Day-1'!$N$5:$S$40,6,FALSE))</f>
        <v xml:space="preserve"> </v>
      </c>
      <c r="F16" s="40" t="e">
        <f>IF((VLOOKUP($C16,'Day-2'!$N$5:$S$40,2,FALSE)="A"),MAXA('Day-2'!S5:S40),VLOOKUP($C16,'Day-2'!$N$5:$S$40,6,FALSE))</f>
        <v>#N/A</v>
      </c>
      <c r="G16" s="40" t="e">
        <f>IF((VLOOKUP($C16,'Day-3'!$N$5:$S$40,2,FALSE)="A"),MAXA('Day-3'!S5:S40),VLOOKUP($C16,'Day-3'!$N$5:$S$40,6,FALSE))</f>
        <v>#N/A</v>
      </c>
      <c r="H16" s="31"/>
      <c r="I16" s="44" t="str">
        <f>IF(C16="","",IF(C16="Vacant-1",K43,IF(C16="Vacant-2",K43+0.01,IF(C16="Vacant-3",K43+0.02,SUM(E16:H16)))))</f>
        <v/>
      </c>
      <c r="J16" s="34" t="e">
        <f t="shared" si="4"/>
        <v>#VALUE!</v>
      </c>
      <c r="K16" s="8" t="e">
        <f>IF(VLOOKUP(C16,'Day-1'!$N$5:$T$40,7,FALSE)&gt;O$3," ",VLOOKUP(C16,'Day-1'!$N$5:$T$40,7,FALSE))</f>
        <v>#N/A</v>
      </c>
      <c r="L16" s="8" t="e">
        <f t="shared" si="5"/>
        <v>#N/A</v>
      </c>
      <c r="M16" s="8" t="e">
        <f>IF(VLOOKUP(C16,'Day-2'!$N$5:$T$40,7,FALSE)&gt;O$3," ",VLOOKUP(C16,'Day-2'!$N$5:$T$40,7,FALSE))</f>
        <v>#N/A</v>
      </c>
      <c r="N16" s="8" t="e">
        <f t="shared" si="6"/>
        <v>#N/A</v>
      </c>
      <c r="O16" s="8" t="e">
        <f>IF(VLOOKUP(C16,'Day-3'!$N$5:$T$40,7,FALSE)&gt;O$3," ",VLOOKUP(C16,'Day-3'!$N$5:$T$40,7,FALSE))</f>
        <v>#N/A</v>
      </c>
      <c r="P16" s="8" t="str">
        <f t="shared" si="0"/>
        <v/>
      </c>
      <c r="Q16" s="8" t="str">
        <f t="shared" si="7"/>
        <v xml:space="preserve"> </v>
      </c>
      <c r="S16">
        <f>IF(C16=0," ",IF(COUNTIF($Q$6:$Q$41,$Q16)&gt;1,MAX($S$5:$S15)+0.01,0))</f>
        <v>0.1</v>
      </c>
      <c r="T16" t="str">
        <f t="shared" si="1"/>
        <v/>
      </c>
      <c r="U16" t="str">
        <f t="shared" si="2"/>
        <v/>
      </c>
      <c r="V16" t="str">
        <f t="shared" si="8"/>
        <v/>
      </c>
    </row>
    <row r="17" spans="1:22" ht="15" x14ac:dyDescent="0.2">
      <c r="A17" t="str">
        <f t="shared" si="3"/>
        <v/>
      </c>
      <c r="B17" s="8">
        <v>132</v>
      </c>
      <c r="C17" s="8" t="str">
        <f>VLOOKUP(B17,FLIGHTS!$J$2:$K$39,2,FALSE)</f>
        <v/>
      </c>
      <c r="D17" s="8"/>
      <c r="E17" s="40" t="str">
        <f>IF((VLOOKUP($C17,'Day-1'!$N$5:$S$40,2,FALSE)="A"),MAXA('Day-1'!S5:S40),VLOOKUP($C17,'Day-1'!$N$5:$S$40,6,FALSE))</f>
        <v xml:space="preserve"> </v>
      </c>
      <c r="F17" s="40" t="e">
        <f>IF((VLOOKUP($C17,'Day-2'!$N$5:$S$40,2,FALSE)="A"),MAXA('Day-2'!S5:S40),VLOOKUP($C17,'Day-2'!$N$5:$S$40,6,FALSE))</f>
        <v>#N/A</v>
      </c>
      <c r="G17" s="40" t="e">
        <f>IF((VLOOKUP($C17,'Day-3'!$N$5:$S$40,2,FALSE)="A"),MAXA('Day-3'!S5:S40),VLOOKUP($C17,'Day-3'!$N$5:$S$40,6,FALSE))</f>
        <v>#N/A</v>
      </c>
      <c r="H17" s="31"/>
      <c r="I17" s="44" t="str">
        <f>IF(C17="","",IF(C17="Vacant-1",K43,IF(C17="Vacant-2",K43+0.01,IF(C17="Vacant-3",K43+0.02,SUM(E17:H17)))))</f>
        <v/>
      </c>
      <c r="J17" s="34" t="e">
        <f t="shared" si="4"/>
        <v>#VALUE!</v>
      </c>
      <c r="K17" s="8" t="e">
        <f>IF(VLOOKUP(C17,'Day-1'!$N$5:$T$40,7,FALSE)&gt;O$3," ",VLOOKUP(C17,'Day-1'!$N$5:$T$40,7,FALSE))</f>
        <v>#N/A</v>
      </c>
      <c r="L17" s="8" t="e">
        <f t="shared" si="5"/>
        <v>#N/A</v>
      </c>
      <c r="M17" s="8" t="e">
        <f>IF(VLOOKUP(C17,'Day-2'!$N$5:$T$40,7,FALSE)&gt;O$3," ",VLOOKUP(C17,'Day-2'!$N$5:$T$40,7,FALSE))</f>
        <v>#N/A</v>
      </c>
      <c r="N17" s="8" t="e">
        <f t="shared" si="6"/>
        <v>#N/A</v>
      </c>
      <c r="O17" s="8" t="e">
        <f>IF(VLOOKUP(C17,'Day-3'!$N$5:$T$40,7,FALSE)&gt;O$3," ",VLOOKUP(C17,'Day-3'!$N$5:$T$40,7,FALSE))</f>
        <v>#N/A</v>
      </c>
      <c r="P17" s="8" t="str">
        <f t="shared" si="0"/>
        <v/>
      </c>
      <c r="Q17" s="8" t="str">
        <f t="shared" si="7"/>
        <v xml:space="preserve"> </v>
      </c>
      <c r="S17">
        <f>IF(C17=0," ",IF(COUNTIF($Q$6:$Q$41,$Q17)&gt;1,MAX($S$5:$S16)+0.01,0))</f>
        <v>0.11</v>
      </c>
      <c r="T17" t="str">
        <f t="shared" si="1"/>
        <v/>
      </c>
      <c r="U17" t="str">
        <f t="shared" si="2"/>
        <v/>
      </c>
      <c r="V17" t="str">
        <f t="shared" si="8"/>
        <v/>
      </c>
    </row>
    <row r="18" spans="1:22" ht="15" x14ac:dyDescent="0.2">
      <c r="A18" t="str">
        <f t="shared" si="3"/>
        <v/>
      </c>
      <c r="B18" s="8">
        <v>133</v>
      </c>
      <c r="C18" s="8" t="str">
        <f>VLOOKUP(B18,FLIGHTS!$J$2:$K$39,2,FALSE)</f>
        <v/>
      </c>
      <c r="D18" s="8"/>
      <c r="E18" s="40" t="str">
        <f>IF((VLOOKUP($C18,'Day-1'!$N$5:$S$40,2,FALSE)="A"),MAXA('Day-1'!S5:S40),VLOOKUP($C18,'Day-1'!$N$5:$S$40,6,FALSE))</f>
        <v xml:space="preserve"> </v>
      </c>
      <c r="F18" s="40" t="e">
        <f>IF((VLOOKUP($C18,'Day-2'!$N$5:$S$40,2,FALSE)="A"),MAXA('Day-2'!S5:S40),VLOOKUP($C18,'Day-2'!$N$5:$S$40,6,FALSE))</f>
        <v>#N/A</v>
      </c>
      <c r="G18" s="40" t="e">
        <f>IF((VLOOKUP($C18,'Day-3'!$N$5:$S$40,2,FALSE)="A"),MAXA('Day-3'!S5:S40),VLOOKUP($C18,'Day-3'!$N$5:$S$40,6,FALSE))</f>
        <v>#N/A</v>
      </c>
      <c r="H18" s="31"/>
      <c r="I18" s="44" t="str">
        <f>IF(C18="","",IF(C18="Vacant-1",K43,IF(C18="Vacant-2",K43+0.01,IF(C18="Vacant-3",K43+0.02,SUM(E18:H18)))))</f>
        <v/>
      </c>
      <c r="J18" s="34" t="e">
        <f t="shared" si="4"/>
        <v>#VALUE!</v>
      </c>
      <c r="K18" s="8" t="e">
        <f>IF(VLOOKUP(C18,'Day-1'!$N$5:$T$40,7,FALSE)&gt;O$3," ",VLOOKUP(C18,'Day-1'!$N$5:$T$40,7,FALSE))</f>
        <v>#N/A</v>
      </c>
      <c r="L18" s="8" t="e">
        <f t="shared" si="5"/>
        <v>#N/A</v>
      </c>
      <c r="M18" s="8" t="e">
        <f>IF(VLOOKUP(C18,'Day-2'!$N$5:$T$40,7,FALSE)&gt;O$3," ",VLOOKUP(C18,'Day-2'!$N$5:$T$40,7,FALSE))</f>
        <v>#N/A</v>
      </c>
      <c r="N18" s="8" t="e">
        <f t="shared" si="6"/>
        <v>#N/A</v>
      </c>
      <c r="O18" s="8" t="e">
        <f>IF(VLOOKUP(C18,'Day-3'!$N$5:$T$40,7,FALSE)&gt;O$3," ",VLOOKUP(C18,'Day-3'!$N$5:$T$40,7,FALSE))</f>
        <v>#N/A</v>
      </c>
      <c r="P18" s="8" t="str">
        <f t="shared" si="0"/>
        <v/>
      </c>
      <c r="Q18" s="8" t="str">
        <f t="shared" si="7"/>
        <v xml:space="preserve"> </v>
      </c>
      <c r="S18">
        <f>IF(C18=0," ",IF(COUNTIF($Q$6:$Q$41,$Q18)&gt;1,MAX($S$5:$S17)+0.01,0))</f>
        <v>0.12</v>
      </c>
      <c r="T18" t="str">
        <f t="shared" si="1"/>
        <v/>
      </c>
      <c r="U18" t="str">
        <f t="shared" si="2"/>
        <v/>
      </c>
      <c r="V18" t="str">
        <f t="shared" si="8"/>
        <v/>
      </c>
    </row>
    <row r="19" spans="1:22" ht="15" x14ac:dyDescent="0.2">
      <c r="A19" t="str">
        <f t="shared" si="3"/>
        <v/>
      </c>
      <c r="B19" s="8">
        <v>134</v>
      </c>
      <c r="C19" s="8" t="str">
        <f>VLOOKUP(B19,FLIGHTS!$J$2:$K$39,2,FALSE)</f>
        <v/>
      </c>
      <c r="D19" s="8"/>
      <c r="E19" s="40" t="str">
        <f>IF((VLOOKUP($C19,'Day-1'!$N$5:$S$40,2,FALSE)="A"),MAXA('Day-1'!S5:S40),VLOOKUP($C19,'Day-1'!$N$5:$S$40,6,FALSE))</f>
        <v xml:space="preserve"> </v>
      </c>
      <c r="F19" s="40" t="e">
        <f>IF((VLOOKUP($C19,'Day-2'!$N$5:$S$40,2,FALSE)="A"),MAXA('Day-2'!S5:S40),VLOOKUP($C19,'Day-2'!$N$5:$S$40,6,FALSE))</f>
        <v>#N/A</v>
      </c>
      <c r="G19" s="40" t="e">
        <f>IF((VLOOKUP($C19,'Day-3'!$N$5:$S$40,2,FALSE)="A"),MAXA('Day-3'!S5:S40),VLOOKUP($C19,'Day-3'!$N$5:$S$40,6,FALSE))</f>
        <v>#N/A</v>
      </c>
      <c r="H19" s="31"/>
      <c r="I19" s="44" t="str">
        <f>IF(C19="","",IF(C19="Vacant-1",K43,IF(C19="Vacant-2",K43+0.01,IF(C19="Vacant-3",K43+0.02,SUM(E19:H19)))))</f>
        <v/>
      </c>
      <c r="J19" s="34" t="e">
        <f t="shared" si="4"/>
        <v>#VALUE!</v>
      </c>
      <c r="K19" s="8" t="e">
        <f>IF(VLOOKUP(C19,'Day-1'!$N$5:$T$40,7,FALSE)&gt;O$3," ",VLOOKUP(C19,'Day-1'!$N$5:$T$40,7,FALSE))</f>
        <v>#N/A</v>
      </c>
      <c r="L19" s="8" t="e">
        <f t="shared" si="5"/>
        <v>#N/A</v>
      </c>
      <c r="M19" s="8" t="e">
        <f>IF(VLOOKUP(C19,'Day-2'!$N$5:$T$40,7,FALSE)&gt;O$3," ",VLOOKUP(C19,'Day-2'!$N$5:$T$40,7,FALSE))</f>
        <v>#N/A</v>
      </c>
      <c r="N19" s="8" t="e">
        <f t="shared" si="6"/>
        <v>#N/A</v>
      </c>
      <c r="O19" s="8" t="e">
        <f>IF(VLOOKUP(C19,'Day-3'!$N$5:$T$40,7,FALSE)&gt;O$3," ",VLOOKUP(C19,'Day-3'!$N$5:$T$40,7,FALSE))</f>
        <v>#N/A</v>
      </c>
      <c r="P19" s="8" t="str">
        <f t="shared" si="0"/>
        <v/>
      </c>
      <c r="Q19" s="8" t="str">
        <f t="shared" si="7"/>
        <v xml:space="preserve"> </v>
      </c>
      <c r="S19">
        <f>IF(C19=0," ",IF(COUNTIF($Q$6:$Q$41,$Q19)&gt;1,MAX($S$5:$S18)+0.01,0))</f>
        <v>0.13</v>
      </c>
      <c r="T19" t="str">
        <f t="shared" si="1"/>
        <v/>
      </c>
      <c r="U19" t="str">
        <f t="shared" si="2"/>
        <v/>
      </c>
      <c r="V19" t="str">
        <f t="shared" si="8"/>
        <v/>
      </c>
    </row>
    <row r="20" spans="1:22" ht="15" x14ac:dyDescent="0.2">
      <c r="A20" t="str">
        <f t="shared" si="3"/>
        <v/>
      </c>
      <c r="B20" s="8">
        <v>135</v>
      </c>
      <c r="C20" s="8" t="str">
        <f>VLOOKUP(B20,FLIGHTS!$J$2:$K$39,2,FALSE)</f>
        <v/>
      </c>
      <c r="D20" s="8"/>
      <c r="E20" s="40" t="str">
        <f>IF((VLOOKUP($C20,'Day-1'!$N$5:$S$40,2,FALSE)="A"),MAXA('Day-1'!S5:S40),VLOOKUP($C20,'Day-1'!$N$5:$S$40,6,FALSE))</f>
        <v xml:space="preserve"> </v>
      </c>
      <c r="F20" s="40" t="e">
        <f>IF((VLOOKUP($C20,'Day-2'!$N$5:$S$40,2,FALSE)="A"),MAXA('Day-2'!S5:S40),VLOOKUP($C20,'Day-2'!$N$5:$S$40,6,FALSE))</f>
        <v>#N/A</v>
      </c>
      <c r="G20" s="40" t="e">
        <f>IF((VLOOKUP($C20,'Day-3'!$N$5:$S$40,2,FALSE)="A"),MAXA('Day-3'!S5:S40),VLOOKUP($C20,'Day-3'!$N$5:$S$40,6,FALSE))</f>
        <v>#N/A</v>
      </c>
      <c r="H20" s="31"/>
      <c r="I20" s="44" t="str">
        <f>IF(C20="","",IF(C20="Vacant-1",K43,IF(C20="Vacant-2",K43+0.01,IF(C20="Vacant-3",K43+0.02,SUM(E20:H20)))))</f>
        <v/>
      </c>
      <c r="J20" s="34" t="e">
        <f t="shared" si="4"/>
        <v>#VALUE!</v>
      </c>
      <c r="K20" s="8" t="e">
        <f>IF(VLOOKUP(C20,'Day-1'!$N$5:$T$40,7,FALSE)&gt;O$3," ",VLOOKUP(C20,'Day-1'!$N$5:$T$40,7,FALSE))</f>
        <v>#N/A</v>
      </c>
      <c r="L20" s="8" t="e">
        <f t="shared" si="5"/>
        <v>#N/A</v>
      </c>
      <c r="M20" s="8" t="e">
        <f>IF(VLOOKUP(C20,'Day-2'!$N$5:$T$40,7,FALSE)&gt;O$3," ",VLOOKUP(C20,'Day-2'!$N$5:$T$40,7,FALSE))</f>
        <v>#N/A</v>
      </c>
      <c r="N20" s="8" t="e">
        <f t="shared" si="6"/>
        <v>#N/A</v>
      </c>
      <c r="O20" s="8" t="e">
        <f>IF(VLOOKUP(C20,'Day-3'!$N$5:$T$40,7,FALSE)&gt;O$3," ",VLOOKUP(C20,'Day-3'!$N$5:$T$40,7,FALSE))</f>
        <v>#N/A</v>
      </c>
      <c r="P20" s="8" t="str">
        <f t="shared" si="0"/>
        <v/>
      </c>
      <c r="Q20" s="8" t="str">
        <f t="shared" si="7"/>
        <v xml:space="preserve"> </v>
      </c>
      <c r="S20">
        <f>IF(C20=0," ",IF(COUNTIF($Q$6:$Q$41,$Q20)&gt;1,MAX($S$5:$S19)+0.01,0))</f>
        <v>0.14000000000000001</v>
      </c>
      <c r="T20" t="str">
        <f t="shared" si="1"/>
        <v/>
      </c>
      <c r="U20" t="str">
        <f t="shared" si="2"/>
        <v/>
      </c>
      <c r="V20" t="str">
        <f t="shared" si="8"/>
        <v/>
      </c>
    </row>
    <row r="21" spans="1:22" ht="15" x14ac:dyDescent="0.2">
      <c r="A21" t="str">
        <f t="shared" si="3"/>
        <v/>
      </c>
      <c r="B21" s="8">
        <v>136</v>
      </c>
      <c r="C21" s="8" t="str">
        <f>VLOOKUP(B21,FLIGHTS!$J$2:$K$39,2,FALSE)</f>
        <v/>
      </c>
      <c r="D21" s="8"/>
      <c r="E21" s="40" t="str">
        <f>IF((VLOOKUP($C21,'Day-1'!$N$5:$S$40,2,FALSE)="A"),MAXA('Day-1'!S5:S40),VLOOKUP($C21,'Day-1'!$N$5:$S$40,6,FALSE))</f>
        <v xml:space="preserve"> </v>
      </c>
      <c r="F21" s="40" t="e">
        <f>IF((VLOOKUP($C21,'Day-2'!$N$5:$S$40,2,FALSE)="A"),MAXA('Day-2'!S5:S40),VLOOKUP($C21,'Day-2'!$N$5:$S$40,6,FALSE))</f>
        <v>#N/A</v>
      </c>
      <c r="G21" s="40" t="e">
        <f>IF((VLOOKUP($C21,'Day-3'!$N$5:$S$40,2,FALSE)="A"),MAXA('Day-3'!S5:S40),VLOOKUP($C21,'Day-3'!$N$5:$S$40,6,FALSE))</f>
        <v>#N/A</v>
      </c>
      <c r="H21" s="31"/>
      <c r="I21" s="44" t="str">
        <f>IF(C21="","",IF(C21="Vacant-1",K43,IF(C21="Vacant-2",K43+0.01,IF(C21="Vacant-3",K43+0.02,SUM(E21:H21)))))</f>
        <v/>
      </c>
      <c r="J21" s="34" t="e">
        <f t="shared" si="4"/>
        <v>#VALUE!</v>
      </c>
      <c r="K21" s="8" t="e">
        <f>IF(VLOOKUP(C21,'Day-1'!$N$5:$T$40,7,FALSE)&gt;O$3," ",VLOOKUP(C21,'Day-1'!$N$5:$T$40,7,FALSE))</f>
        <v>#N/A</v>
      </c>
      <c r="L21" s="8" t="e">
        <f t="shared" si="5"/>
        <v>#N/A</v>
      </c>
      <c r="M21" s="8" t="e">
        <f>IF(VLOOKUP(C21,'Day-2'!$N$5:$T$40,7,FALSE)&gt;O$3," ",VLOOKUP(C21,'Day-2'!$N$5:$T$40,7,FALSE))</f>
        <v>#N/A</v>
      </c>
      <c r="N21" s="8" t="e">
        <f t="shared" si="6"/>
        <v>#N/A</v>
      </c>
      <c r="O21" s="8" t="e">
        <f>IF(VLOOKUP(C21,'Day-3'!$N$5:$T$40,7,FALSE)&gt;O$3," ",VLOOKUP(C21,'Day-3'!$N$5:$T$40,7,FALSE))</f>
        <v>#N/A</v>
      </c>
      <c r="P21" s="8" t="str">
        <f t="shared" si="0"/>
        <v/>
      </c>
      <c r="Q21" s="8" t="str">
        <f t="shared" si="7"/>
        <v xml:space="preserve"> </v>
      </c>
      <c r="S21">
        <f>IF(C21=0," ",IF(COUNTIF($Q$6:$Q$41,$Q21)&gt;1,MAX($S$5:$S20)+0.01,0))</f>
        <v>0.15</v>
      </c>
      <c r="T21" t="str">
        <f t="shared" si="1"/>
        <v/>
      </c>
      <c r="U21" t="str">
        <f t="shared" si="2"/>
        <v/>
      </c>
      <c r="V21" t="str">
        <f t="shared" si="8"/>
        <v/>
      </c>
    </row>
    <row r="22" spans="1:22" ht="15" x14ac:dyDescent="0.2">
      <c r="A22" t="str">
        <f t="shared" si="3"/>
        <v/>
      </c>
      <c r="B22" s="8">
        <v>137</v>
      </c>
      <c r="C22" s="8" t="str">
        <f>VLOOKUP(B22,FLIGHTS!$J$2:$K$39,2,FALSE)</f>
        <v/>
      </c>
      <c r="D22" s="8"/>
      <c r="E22" s="40" t="str">
        <f>IF((VLOOKUP($C22,'Day-1'!$N$5:$S$40,2,FALSE)="A"),MAXA('Day-1'!S5:S40),VLOOKUP($C22,'Day-1'!$N$5:$S$40,6,FALSE))</f>
        <v xml:space="preserve"> </v>
      </c>
      <c r="F22" s="40" t="e">
        <f>IF((VLOOKUP($C22,'Day-2'!$N$5:$S$40,2,FALSE)="A"),MAXA('Day-2'!S5:S40),VLOOKUP($C22,'Day-2'!$N$5:$S$40,6,FALSE))</f>
        <v>#N/A</v>
      </c>
      <c r="G22" s="40" t="e">
        <f>IF((VLOOKUP($C22,'Day-3'!$N$5:$S$40,2,FALSE)="A"),MAXA('Day-3'!S5:S40),VLOOKUP($C22,'Day-3'!$N$5:$S$40,6,FALSE))</f>
        <v>#N/A</v>
      </c>
      <c r="H22" s="31"/>
      <c r="I22" s="44" t="str">
        <f>IF(C22="","",IF(C22="Vacant-1",K43,IF(C22="Vacant-2",K43+0.01,IF(C22="Vacant-3",K43+0.02,SUM(E22:H22)))))</f>
        <v/>
      </c>
      <c r="J22" s="34" t="e">
        <f t="shared" si="4"/>
        <v>#VALUE!</v>
      </c>
      <c r="K22" s="8" t="e">
        <f>IF(VLOOKUP(C22,'Day-1'!$N$5:$T$40,7,FALSE)&gt;O$3," ",VLOOKUP(C22,'Day-1'!$N$5:$T$40,7,FALSE))</f>
        <v>#N/A</v>
      </c>
      <c r="L22" s="8" t="e">
        <f t="shared" si="5"/>
        <v>#N/A</v>
      </c>
      <c r="M22" s="8" t="e">
        <f>IF(VLOOKUP(C22,'Day-2'!$N$5:$T$40,7,FALSE)&gt;O$3," ",VLOOKUP(C22,'Day-2'!$N$5:$T$40,7,FALSE))</f>
        <v>#N/A</v>
      </c>
      <c r="N22" s="8" t="e">
        <f t="shared" si="6"/>
        <v>#N/A</v>
      </c>
      <c r="O22" s="8" t="e">
        <f>IF(VLOOKUP(C22,'Day-3'!$N$5:$T$40,7,FALSE)&gt;O$3," ",VLOOKUP(C22,'Day-3'!$N$5:$T$40,7,FALSE))</f>
        <v>#N/A</v>
      </c>
      <c r="P22" s="8" t="str">
        <f t="shared" si="0"/>
        <v/>
      </c>
      <c r="Q22" s="8" t="str">
        <f t="shared" si="7"/>
        <v xml:space="preserve"> </v>
      </c>
      <c r="S22">
        <f>IF(C22=0," ",IF(COUNTIF($Q$6:$Q$41,$Q22)&gt;1,MAX($S$5:$S21)+0.01,0))</f>
        <v>0.16</v>
      </c>
      <c r="T22" t="str">
        <f t="shared" si="1"/>
        <v/>
      </c>
      <c r="U22" t="str">
        <f t="shared" si="2"/>
        <v/>
      </c>
      <c r="V22" t="str">
        <f t="shared" si="8"/>
        <v/>
      </c>
    </row>
    <row r="23" spans="1:22" ht="15" x14ac:dyDescent="0.2">
      <c r="A23" t="str">
        <f t="shared" si="3"/>
        <v/>
      </c>
      <c r="B23" s="8">
        <v>138</v>
      </c>
      <c r="C23" s="8" t="str">
        <f>VLOOKUP(B23,FLIGHTS!$J$2:$K$39,2,FALSE)</f>
        <v/>
      </c>
      <c r="D23" s="8"/>
      <c r="E23" s="40" t="str">
        <f>IF((VLOOKUP($C23,'Day-1'!$N$5:$S$40,2,FALSE)="A"),MAXA('Day-1'!S5:S40),VLOOKUP($C23,'Day-1'!$N$5:$S$40,6,FALSE))</f>
        <v xml:space="preserve"> </v>
      </c>
      <c r="F23" s="40" t="e">
        <f>IF((VLOOKUP($C23,'Day-2'!$N$5:$S$40,2,FALSE)="A"),MAXA('Day-2'!S5:S40),VLOOKUP($C23,'Day-2'!$N$5:$S$40,6,FALSE))</f>
        <v>#N/A</v>
      </c>
      <c r="G23" s="40" t="e">
        <f>IF((VLOOKUP($C23,'Day-3'!$N$5:$S$40,2,FALSE)="A"),MAXA('Day-3'!S5:S40),VLOOKUP($C23,'Day-3'!$N$5:$S$40,6,FALSE))</f>
        <v>#N/A</v>
      </c>
      <c r="H23" s="31"/>
      <c r="I23" s="44" t="str">
        <f>IF(C23="","",IF(C23="Vacant-1",K43,IF(C23="Vacant-2",K43+0.01,IF(C23="Vacant-3",K43+0.02,SUM(E23:H23)))))</f>
        <v/>
      </c>
      <c r="J23" s="34" t="e">
        <f t="shared" si="4"/>
        <v>#VALUE!</v>
      </c>
      <c r="K23" s="8" t="e">
        <f>IF(VLOOKUP(C23,'Day-1'!$N$5:$T$40,7,FALSE)&gt;O$3," ",VLOOKUP(C23,'Day-1'!$N$5:$T$40,7,FALSE))</f>
        <v>#N/A</v>
      </c>
      <c r="L23" s="8" t="e">
        <f t="shared" si="5"/>
        <v>#N/A</v>
      </c>
      <c r="M23" s="8" t="e">
        <f>IF(VLOOKUP(C23,'Day-2'!$N$5:$T$40,7,FALSE)&gt;O$3," ",VLOOKUP(C23,'Day-2'!$N$5:$T$40,7,FALSE))</f>
        <v>#N/A</v>
      </c>
      <c r="N23" s="8" t="e">
        <f t="shared" si="6"/>
        <v>#N/A</v>
      </c>
      <c r="O23" s="8" t="e">
        <f>IF(VLOOKUP(C23,'Day-3'!$N$5:$T$40,7,FALSE)&gt;O$3," ",VLOOKUP(C23,'Day-3'!$N$5:$T$40,7,FALSE))</f>
        <v>#N/A</v>
      </c>
      <c r="P23" s="8" t="str">
        <f t="shared" si="0"/>
        <v/>
      </c>
      <c r="Q23" s="8" t="str">
        <f t="shared" si="7"/>
        <v xml:space="preserve"> </v>
      </c>
      <c r="S23">
        <f>IF(C23=0," ",IF(COUNTIF($Q$6:$Q$41,$Q23)&gt;1,MAX($S$5:$S22)+0.01,0))</f>
        <v>0.17</v>
      </c>
      <c r="T23" t="str">
        <f t="shared" si="1"/>
        <v/>
      </c>
      <c r="U23" t="str">
        <f t="shared" si="2"/>
        <v/>
      </c>
      <c r="V23" t="str">
        <f t="shared" si="8"/>
        <v/>
      </c>
    </row>
    <row r="24" spans="1:22" ht="15" x14ac:dyDescent="0.2">
      <c r="A24" t="str">
        <f t="shared" si="3"/>
        <v/>
      </c>
      <c r="B24" s="8">
        <v>139</v>
      </c>
      <c r="C24" s="8" t="str">
        <f>VLOOKUP(B24,FLIGHTS!$J$2:$K$39,2,FALSE)</f>
        <v/>
      </c>
      <c r="D24" s="8"/>
      <c r="E24" s="40" t="str">
        <f>IF((VLOOKUP($C24,'Day-1'!$N$5:$S$40,2,FALSE)="A"),MAXA('Day-1'!S5:S40),VLOOKUP($C24,'Day-1'!$N$5:$S$40,6,FALSE))</f>
        <v xml:space="preserve"> </v>
      </c>
      <c r="F24" s="40" t="e">
        <f>IF((VLOOKUP($C24,'Day-2'!$N$5:$S$40,2,FALSE)="A"),MAXA('Day-2'!S5:S40),VLOOKUP($C24,'Day-2'!$N$5:$S$40,6,FALSE))</f>
        <v>#N/A</v>
      </c>
      <c r="G24" s="40" t="e">
        <f>IF((VLOOKUP($C24,'Day-3'!$N$5:$S$40,2,FALSE)="A"),MAXA('Day-3'!S5:S40),VLOOKUP($C24,'Day-3'!$N$5:$S$40,6,FALSE))</f>
        <v>#N/A</v>
      </c>
      <c r="H24" s="31"/>
      <c r="I24" s="44" t="str">
        <f>IF(C24="","",IF(C24="Vacant-1",K43,IF(C24="Vacant-2",K43+0.01,IF(C24="Vacant-3",K43+0.02,SUM(E24:H24)))))</f>
        <v/>
      </c>
      <c r="J24" s="34" t="e">
        <f t="shared" si="4"/>
        <v>#VALUE!</v>
      </c>
      <c r="K24" s="8" t="e">
        <f>IF(VLOOKUP(C24,'Day-1'!$N$5:$T$40,7,FALSE)&gt;O$3," ",VLOOKUP(C24,'Day-1'!$N$5:$T$40,7,FALSE))</f>
        <v>#N/A</v>
      </c>
      <c r="L24" s="8" t="e">
        <f t="shared" si="5"/>
        <v>#N/A</v>
      </c>
      <c r="M24" s="8" t="e">
        <f>IF(VLOOKUP(C24,'Day-2'!$N$5:$T$40,7,FALSE)&gt;O$3," ",VLOOKUP(C24,'Day-2'!$N$5:$T$40,7,FALSE))</f>
        <v>#N/A</v>
      </c>
      <c r="N24" s="8" t="e">
        <f t="shared" si="6"/>
        <v>#N/A</v>
      </c>
      <c r="O24" s="8" t="e">
        <f>IF(VLOOKUP(C24,'Day-3'!$N$5:$T$40,7,FALSE)&gt;O$3," ",VLOOKUP(C24,'Day-3'!$N$5:$T$40,7,FALSE))</f>
        <v>#N/A</v>
      </c>
      <c r="P24" s="8" t="str">
        <f t="shared" si="0"/>
        <v/>
      </c>
      <c r="Q24" s="8" t="str">
        <f t="shared" si="7"/>
        <v xml:space="preserve"> </v>
      </c>
      <c r="S24">
        <f>IF(C24=0," ",IF(COUNTIF($Q$6:$Q$41,$Q24)&gt;1,MAX($S$5:$S23)+0.01,0))</f>
        <v>0.18</v>
      </c>
      <c r="T24" t="str">
        <f t="shared" si="1"/>
        <v/>
      </c>
      <c r="U24" t="str">
        <f t="shared" si="2"/>
        <v/>
      </c>
      <c r="V24" t="str">
        <f t="shared" si="8"/>
        <v/>
      </c>
    </row>
    <row r="25" spans="1:22" ht="15" x14ac:dyDescent="0.2">
      <c r="A25" t="str">
        <f t="shared" si="3"/>
        <v/>
      </c>
      <c r="B25" s="8">
        <v>140</v>
      </c>
      <c r="C25" s="8" t="str">
        <f>VLOOKUP(B25,FLIGHTS!$J$2:$K$39,2,FALSE)</f>
        <v/>
      </c>
      <c r="D25" s="8"/>
      <c r="E25" s="40" t="str">
        <f>IF((VLOOKUP($C25,'Day-1'!$N$5:$S$40,2,FALSE)="A"),MAXA('Day-1'!S5:S40),VLOOKUP($C25,'Day-1'!$N$5:$S$40,6,FALSE))</f>
        <v xml:space="preserve"> </v>
      </c>
      <c r="F25" s="40" t="e">
        <f>IF((VLOOKUP($C25,'Day-2'!$N$5:$S$40,2,FALSE)="A"),MAXA('Day-2'!S5:S40),VLOOKUP($C25,'Day-2'!$N$5:$S$40,6,FALSE))</f>
        <v>#N/A</v>
      </c>
      <c r="G25" s="40" t="e">
        <f>IF((VLOOKUP($C25,'Day-3'!$N$5:$S$40,2,FALSE)="A"),MAXA('Day-3'!S5:S40),VLOOKUP($C25,'Day-3'!$N$5:$S$40,6,FALSE))</f>
        <v>#N/A</v>
      </c>
      <c r="H25" s="31"/>
      <c r="I25" s="44" t="str">
        <f>IF(C25="","",IF(C25="Vacant-1",K43,IF(C25="Vacant-2",K43+0.01,IF(C25="Vacant-3",K43+0.02,SUM(E25:H25)))))</f>
        <v/>
      </c>
      <c r="J25" s="34" t="e">
        <f t="shared" si="4"/>
        <v>#VALUE!</v>
      </c>
      <c r="K25" s="8" t="e">
        <f>IF(VLOOKUP(C25,'Day-1'!$N$5:$T$40,7,FALSE)&gt;O$3," ",VLOOKUP(C25,'Day-1'!$N$5:$T$40,7,FALSE))</f>
        <v>#N/A</v>
      </c>
      <c r="L25" s="8" t="e">
        <f t="shared" si="5"/>
        <v>#N/A</v>
      </c>
      <c r="M25" s="8" t="e">
        <f>IF(VLOOKUP(C25,'Day-2'!$N$5:$T$40,7,FALSE)&gt;O$3," ",VLOOKUP(C25,'Day-2'!$N$5:$T$40,7,FALSE))</f>
        <v>#N/A</v>
      </c>
      <c r="N25" s="8" t="e">
        <f t="shared" si="6"/>
        <v>#N/A</v>
      </c>
      <c r="O25" s="8" t="e">
        <f>IF(VLOOKUP(C25,'Day-3'!$N$5:$T$40,7,FALSE)&gt;O$3," ",VLOOKUP(C25,'Day-3'!$N$5:$T$40,7,FALSE))</f>
        <v>#N/A</v>
      </c>
      <c r="P25" s="8" t="str">
        <f t="shared" si="0"/>
        <v/>
      </c>
      <c r="Q25" s="8" t="str">
        <f t="shared" si="7"/>
        <v xml:space="preserve"> </v>
      </c>
      <c r="S25">
        <f>IF(C25=0," ",IF(COUNTIF($Q$6:$Q$41,$Q25)&gt;1,MAX($S$5:$S24)+0.01,0))</f>
        <v>0.19</v>
      </c>
      <c r="T25" t="str">
        <f t="shared" si="1"/>
        <v/>
      </c>
      <c r="U25" t="str">
        <f t="shared" si="2"/>
        <v/>
      </c>
      <c r="V25" t="str">
        <f t="shared" si="8"/>
        <v/>
      </c>
    </row>
    <row r="26" spans="1:22" ht="15" x14ac:dyDescent="0.2">
      <c r="A26" t="str">
        <f t="shared" si="3"/>
        <v/>
      </c>
      <c r="B26" s="8">
        <v>141</v>
      </c>
      <c r="C26" s="8" t="str">
        <f>VLOOKUP(B26,FLIGHTS!$J$2:$K$39,2,FALSE)</f>
        <v/>
      </c>
      <c r="D26" s="8"/>
      <c r="E26" s="40" t="str">
        <f>IF((VLOOKUP($C26,'Day-1'!$N$5:$S$40,2,FALSE)="A"),MAXA('Day-1'!S5:S40),VLOOKUP($C26,'Day-1'!$N$5:$S$40,6,FALSE))</f>
        <v xml:space="preserve"> </v>
      </c>
      <c r="F26" s="40" t="e">
        <f>IF((VLOOKUP($C26,'Day-2'!$N$5:$S$40,2,FALSE)="A"),MAXA('Day-2'!S5:S40),VLOOKUP($C26,'Day-2'!$N$5:$S$40,6,FALSE))</f>
        <v>#N/A</v>
      </c>
      <c r="G26" s="40" t="e">
        <f>IF((VLOOKUP($C26,'Day-3'!$N$5:$S$40,2,FALSE)="A"),MAXA('Day-3'!S5:S40),VLOOKUP($C26,'Day-3'!$N$5:$S$40,6,FALSE))</f>
        <v>#N/A</v>
      </c>
      <c r="H26" s="31"/>
      <c r="I26" s="44" t="str">
        <f>IF(C26="","",IF(C26="Vacant-1",K43,IF(C26="Vacant-2",K43+0.01,IF(C26="Vacant-3",K43+0.02,SUM(E26:H26)))))</f>
        <v/>
      </c>
      <c r="J26" s="34" t="e">
        <f t="shared" si="4"/>
        <v>#VALUE!</v>
      </c>
      <c r="K26" s="8" t="e">
        <f>IF(VLOOKUP(C26,'Day-1'!$N$5:$T$40,7,FALSE)&gt;O$3," ",VLOOKUP(C26,'Day-1'!$N$5:$T$40,7,FALSE))</f>
        <v>#N/A</v>
      </c>
      <c r="L26" s="8" t="e">
        <f t="shared" si="5"/>
        <v>#N/A</v>
      </c>
      <c r="M26" s="8" t="e">
        <f>IF(VLOOKUP(C26,'Day-2'!$N$5:$T$40,7,FALSE)&gt;O$3," ",VLOOKUP(C26,'Day-2'!$N$5:$T$40,7,FALSE))</f>
        <v>#N/A</v>
      </c>
      <c r="N26" s="8" t="e">
        <f t="shared" si="6"/>
        <v>#N/A</v>
      </c>
      <c r="O26" s="8" t="e">
        <f>IF(VLOOKUP(C26,'Day-3'!$N$5:$T$40,7,FALSE)&gt;O$3," ",VLOOKUP(C26,'Day-3'!$N$5:$T$40,7,FALSE))</f>
        <v>#N/A</v>
      </c>
      <c r="P26" s="8" t="str">
        <f t="shared" si="0"/>
        <v/>
      </c>
      <c r="Q26" s="8" t="str">
        <f t="shared" si="7"/>
        <v xml:space="preserve"> </v>
      </c>
      <c r="S26">
        <f>IF(C26=0," ",IF(COUNTIF($Q$6:$Q$41,$Q26)&gt;1,MAX($S$5:$S25)+0.01,0))</f>
        <v>0.2</v>
      </c>
      <c r="T26" t="str">
        <f t="shared" si="1"/>
        <v/>
      </c>
      <c r="U26" t="str">
        <f t="shared" si="2"/>
        <v/>
      </c>
      <c r="V26" t="str">
        <f t="shared" si="8"/>
        <v/>
      </c>
    </row>
    <row r="27" spans="1:22" ht="15" x14ac:dyDescent="0.2">
      <c r="A27" t="str">
        <f t="shared" si="3"/>
        <v/>
      </c>
      <c r="B27" s="8">
        <v>142</v>
      </c>
      <c r="C27" s="8" t="str">
        <f>VLOOKUP(B27,FLIGHTS!$J$2:$K$39,2,FALSE)</f>
        <v/>
      </c>
      <c r="D27" s="8"/>
      <c r="E27" s="40" t="str">
        <f>IF((VLOOKUP($C27,'Day-1'!$N$5:$S$40,2,FALSE)="A"),MAXA('Day-1'!S5:S40),VLOOKUP($C27,'Day-1'!$N$5:$S$40,6,FALSE))</f>
        <v xml:space="preserve"> </v>
      </c>
      <c r="F27" s="40" t="e">
        <f>IF((VLOOKUP($C27,'Day-2'!$N$5:$S$40,2,FALSE)="A"),MAXA('Day-2'!S5:S40),VLOOKUP($C27,'Day-2'!$N$5:$S$40,6,FALSE))</f>
        <v>#N/A</v>
      </c>
      <c r="G27" s="40" t="e">
        <f>IF((VLOOKUP($C27,'Day-3'!$N$5:$S$40,2,FALSE)="A"),MAXA('Day-3'!S5:S40),VLOOKUP($C27,'Day-3'!$N$5:$S$40,6,FALSE))</f>
        <v>#N/A</v>
      </c>
      <c r="H27" s="31"/>
      <c r="I27" s="44" t="str">
        <f>IF(C27="","",IF(C27="Vacant-1",K43,IF(C27="Vacant-2",K43+0.01,IF(C27="Vacant-3",K43+0.02,SUM(E27:H27)))))</f>
        <v/>
      </c>
      <c r="J27" s="34" t="e">
        <f t="shared" si="4"/>
        <v>#VALUE!</v>
      </c>
      <c r="K27" s="8" t="e">
        <f>IF(VLOOKUP(C27,'Day-1'!$N$5:$T$40,7,FALSE)&gt;O$3," ",VLOOKUP(C27,'Day-1'!$N$5:$T$40,7,FALSE))</f>
        <v>#N/A</v>
      </c>
      <c r="L27" s="8" t="e">
        <f t="shared" si="5"/>
        <v>#N/A</v>
      </c>
      <c r="M27" s="8" t="e">
        <f>IF(VLOOKUP(C27,'Day-2'!$N$5:$T$40,7,FALSE)&gt;O$3," ",VLOOKUP(C27,'Day-2'!$N$5:$T$40,7,FALSE))</f>
        <v>#N/A</v>
      </c>
      <c r="N27" s="8" t="e">
        <f t="shared" si="6"/>
        <v>#N/A</v>
      </c>
      <c r="O27" s="8" t="e">
        <f>IF(VLOOKUP(C27,'Day-3'!$N$5:$T$40,7,FALSE)&gt;O$3," ",VLOOKUP(C27,'Day-3'!$N$5:$T$40,7,FALSE))</f>
        <v>#N/A</v>
      </c>
      <c r="P27" s="8" t="str">
        <f t="shared" si="0"/>
        <v/>
      </c>
      <c r="Q27" s="8" t="str">
        <f t="shared" si="7"/>
        <v xml:space="preserve"> </v>
      </c>
      <c r="S27">
        <f>IF(C27=0," ",IF(COUNTIF($Q$6:$Q$41,$Q27)&gt;1,MAX($S$5:$S26)+0.01,0))</f>
        <v>0.21</v>
      </c>
      <c r="T27" t="str">
        <f t="shared" si="1"/>
        <v/>
      </c>
      <c r="U27" t="str">
        <f t="shared" si="2"/>
        <v/>
      </c>
      <c r="V27" t="str">
        <f t="shared" si="8"/>
        <v/>
      </c>
    </row>
    <row r="28" spans="1:22" ht="15" x14ac:dyDescent="0.2">
      <c r="A28" t="str">
        <f t="shared" si="3"/>
        <v/>
      </c>
      <c r="B28" s="8">
        <v>143</v>
      </c>
      <c r="C28" s="8" t="str">
        <f>VLOOKUP(B28,FLIGHTS!$J$2:$K$39,2,FALSE)</f>
        <v/>
      </c>
      <c r="D28" s="8"/>
      <c r="E28" s="40" t="str">
        <f>IF((VLOOKUP($C28,'Day-1'!$N$5:$S$40,2,FALSE)="A"),MAXA('Day-1'!S5:S40),VLOOKUP($C28,'Day-1'!$N$5:$S$40,6,FALSE))</f>
        <v xml:space="preserve"> </v>
      </c>
      <c r="F28" s="40" t="e">
        <f>IF((VLOOKUP($C28,'Day-2'!$N$5:$S$40,2,FALSE)="A"),MAXA('Day-2'!S5:S40),VLOOKUP($C28,'Day-2'!$N$5:$S$40,6,FALSE))</f>
        <v>#N/A</v>
      </c>
      <c r="G28" s="40" t="e">
        <f>IF((VLOOKUP($C28,'Day-3'!$N$5:$S$40,2,FALSE)="A"),MAXA('Day-3'!S5:S40),VLOOKUP($C28,'Day-3'!$N$5:$S$40,6,FALSE))</f>
        <v>#N/A</v>
      </c>
      <c r="H28" s="31"/>
      <c r="I28" s="44" t="str">
        <f>IF(C28="","",IF(C28="Vacant-1",K43,IF(C28="Vacant-2",K43+0.01,IF(C28="Vacant-3",K43+0.02,SUM(E28:H28)))))</f>
        <v/>
      </c>
      <c r="J28" s="34" t="e">
        <f t="shared" si="4"/>
        <v>#VALUE!</v>
      </c>
      <c r="K28" s="8" t="e">
        <f>IF(VLOOKUP(C28,'Day-1'!$N$5:$T$40,7,FALSE)&gt;O$3," ",VLOOKUP(C28,'Day-1'!$N$5:$T$40,7,FALSE))</f>
        <v>#N/A</v>
      </c>
      <c r="L28" s="8" t="e">
        <f t="shared" si="5"/>
        <v>#N/A</v>
      </c>
      <c r="M28" s="8" t="e">
        <f>IF(VLOOKUP(C28,'Day-2'!$N$5:$T$40,7,FALSE)&gt;O$3," ",VLOOKUP(C28,'Day-2'!$N$5:$T$40,7,FALSE))</f>
        <v>#N/A</v>
      </c>
      <c r="N28" s="8" t="e">
        <f t="shared" si="6"/>
        <v>#N/A</v>
      </c>
      <c r="O28" s="8" t="e">
        <f>IF(VLOOKUP(C28,'Day-3'!$N$5:$T$40,7,FALSE)&gt;O$3," ",VLOOKUP(C28,'Day-3'!$N$5:$T$40,7,FALSE))</f>
        <v>#N/A</v>
      </c>
      <c r="P28" s="8" t="str">
        <f t="shared" si="0"/>
        <v/>
      </c>
      <c r="Q28" s="8" t="str">
        <f t="shared" si="7"/>
        <v xml:space="preserve"> </v>
      </c>
      <c r="S28">
        <f>IF(C28=0," ",IF(COUNTIF($Q$6:$Q$41,$Q28)&gt;1,MAX($S$5:$S27)+0.01,0))</f>
        <v>0.22</v>
      </c>
      <c r="T28" t="str">
        <f t="shared" si="1"/>
        <v/>
      </c>
      <c r="U28" t="str">
        <f t="shared" si="2"/>
        <v/>
      </c>
      <c r="V28" t="str">
        <f t="shared" si="8"/>
        <v/>
      </c>
    </row>
    <row r="29" spans="1:22" ht="15" x14ac:dyDescent="0.2">
      <c r="A29" t="str">
        <f t="shared" si="3"/>
        <v/>
      </c>
      <c r="B29" s="8">
        <v>144</v>
      </c>
      <c r="C29" s="8" t="str">
        <f>VLOOKUP(B29,FLIGHTS!$J$2:$K$39,2,FALSE)</f>
        <v/>
      </c>
      <c r="D29" s="8"/>
      <c r="E29" s="40" t="str">
        <f>IF((VLOOKUP($C29,'Day-1'!$N$5:$S$40,2,FALSE)="A"),MAXA('Day-1'!S5:S40),VLOOKUP($C29,'Day-1'!$N$5:$S$40,6,FALSE))</f>
        <v xml:space="preserve"> </v>
      </c>
      <c r="F29" s="40" t="e">
        <f>IF((VLOOKUP($C29,'Day-2'!$N$5:$S$40,2,FALSE)="A"),MAXA('Day-2'!S5:S40),VLOOKUP($C29,'Day-2'!$N$5:$S$40,6,FALSE))</f>
        <v>#N/A</v>
      </c>
      <c r="G29" s="40" t="e">
        <f>IF((VLOOKUP($C29,'Day-3'!$N$5:$S$40,2,FALSE)="A"),MAXA('Day-3'!S5:S40),VLOOKUP($C29,'Day-3'!$N$5:$S$40,6,FALSE))</f>
        <v>#N/A</v>
      </c>
      <c r="H29" s="31"/>
      <c r="I29" s="44" t="str">
        <f>IF(C29="","",IF(C29="Vacant-1",K43,IF(C29="Vacant-2",K43+0.01,IF(C29="Vacant-3",K43+0.02,SUM(E29:H29)))))</f>
        <v/>
      </c>
      <c r="J29" s="34" t="e">
        <f t="shared" si="4"/>
        <v>#VALUE!</v>
      </c>
      <c r="K29" s="8" t="e">
        <f>IF(VLOOKUP(C29,'Day-1'!$N$5:$T$40,7,FALSE)&gt;O$3," ",VLOOKUP(C29,'Day-1'!$N$5:$T$40,7,FALSE))</f>
        <v>#N/A</v>
      </c>
      <c r="L29" s="8" t="e">
        <f t="shared" si="5"/>
        <v>#N/A</v>
      </c>
      <c r="M29" s="8" t="e">
        <f>IF(VLOOKUP(C29,'Day-2'!$N$5:$T$40,7,FALSE)&gt;O$3," ",VLOOKUP(C29,'Day-2'!$N$5:$T$40,7,FALSE))</f>
        <v>#N/A</v>
      </c>
      <c r="N29" s="8" t="e">
        <f t="shared" si="6"/>
        <v>#N/A</v>
      </c>
      <c r="O29" s="8" t="e">
        <f>IF(VLOOKUP(C29,'Day-3'!$N$5:$T$40,7,FALSE)&gt;O$3," ",VLOOKUP(C29,'Day-3'!$N$5:$T$40,7,FALSE))</f>
        <v>#N/A</v>
      </c>
      <c r="P29" s="8" t="str">
        <f t="shared" si="0"/>
        <v/>
      </c>
      <c r="Q29" s="8" t="str">
        <f t="shared" si="7"/>
        <v xml:space="preserve"> </v>
      </c>
      <c r="S29">
        <f>IF(C29=0," ",IF(COUNTIF($Q$6:$Q$41,$Q29)&gt;1,MAX($S$5:$S28)+0.01,0))</f>
        <v>0.23</v>
      </c>
      <c r="T29" t="str">
        <f t="shared" si="1"/>
        <v/>
      </c>
      <c r="U29" t="str">
        <f t="shared" si="2"/>
        <v/>
      </c>
      <c r="V29" t="str">
        <f t="shared" si="8"/>
        <v/>
      </c>
    </row>
    <row r="30" spans="1:22" ht="15" x14ac:dyDescent="0.2">
      <c r="A30" t="str">
        <f t="shared" si="3"/>
        <v/>
      </c>
      <c r="B30" s="8">
        <v>145</v>
      </c>
      <c r="C30" s="8" t="str">
        <f>VLOOKUP(B30,FLIGHTS!$J$2:$K$39,2,FALSE)</f>
        <v/>
      </c>
      <c r="D30" s="8"/>
      <c r="E30" s="40" t="str">
        <f>IF((VLOOKUP($C30,'Day-1'!$N$5:$S$40,2,FALSE)="A"),MAXA('Day-1'!S5:S40),VLOOKUP($C30,'Day-1'!$N$5:$S$40,6,FALSE))</f>
        <v xml:space="preserve"> </v>
      </c>
      <c r="F30" s="40" t="e">
        <f>IF((VLOOKUP($C30,'Day-2'!$N$5:$S$40,2,FALSE)="A"),MAXA('Day-2'!S5:S40),VLOOKUP($C30,'Day-2'!$N$5:$S$40,6,FALSE))</f>
        <v>#N/A</v>
      </c>
      <c r="G30" s="40" t="e">
        <f>IF((VLOOKUP($C30,'Day-3'!$N$5:$S$40,2,FALSE)="A"),MAXA('Day-3'!S5:S40),VLOOKUP($C30,'Day-3'!$N$5:$S$40,6,FALSE))</f>
        <v>#N/A</v>
      </c>
      <c r="H30" s="31"/>
      <c r="I30" s="44" t="str">
        <f>IF(C30="","",IF(C30="Vacant-1",K43,IF(C30="Vacant-2",K43+0.01,IF(C30="Vacant-3",K43+0.02,SUM(E30:H30)))))</f>
        <v/>
      </c>
      <c r="J30" s="34" t="e">
        <f t="shared" si="4"/>
        <v>#VALUE!</v>
      </c>
      <c r="K30" s="8" t="e">
        <f>IF(VLOOKUP(C30,'Day-1'!$N$5:$T$40,7,FALSE)&gt;O$3," ",VLOOKUP(C30,'Day-1'!$N$5:$T$40,7,FALSE))</f>
        <v>#N/A</v>
      </c>
      <c r="L30" s="8" t="e">
        <f t="shared" si="5"/>
        <v>#N/A</v>
      </c>
      <c r="M30" s="8" t="e">
        <f>IF(VLOOKUP(C30,'Day-2'!$N$5:$T$40,7,FALSE)&gt;O$3," ",VLOOKUP(C30,'Day-2'!$N$5:$T$40,7,FALSE))</f>
        <v>#N/A</v>
      </c>
      <c r="N30" s="8" t="e">
        <f t="shared" si="6"/>
        <v>#N/A</v>
      </c>
      <c r="O30" s="8" t="e">
        <f>IF(VLOOKUP(C30,'Day-3'!$N$5:$T$40,7,FALSE)&gt;O$3," ",VLOOKUP(C30,'Day-3'!$N$5:$T$40,7,FALSE))</f>
        <v>#N/A</v>
      </c>
      <c r="P30" s="8" t="str">
        <f t="shared" si="0"/>
        <v/>
      </c>
      <c r="Q30" s="8" t="str">
        <f t="shared" si="7"/>
        <v xml:space="preserve"> </v>
      </c>
      <c r="S30">
        <f>IF(C30=0," ",IF(COUNTIF($Q$6:$Q$41,$Q30)&gt;1,MAX($S$5:$S29)+0.01,0))</f>
        <v>0.24</v>
      </c>
      <c r="T30" t="str">
        <f t="shared" si="1"/>
        <v/>
      </c>
      <c r="U30" t="str">
        <f t="shared" si="2"/>
        <v/>
      </c>
      <c r="V30" t="str">
        <f t="shared" si="8"/>
        <v/>
      </c>
    </row>
    <row r="31" spans="1:22" ht="15" x14ac:dyDescent="0.2">
      <c r="A31" t="str">
        <f t="shared" si="3"/>
        <v/>
      </c>
      <c r="B31" s="8">
        <v>146</v>
      </c>
      <c r="C31" s="8" t="str">
        <f>VLOOKUP(B31,FLIGHTS!$J$2:$K$39,2,FALSE)</f>
        <v/>
      </c>
      <c r="D31" s="8"/>
      <c r="E31" s="40" t="str">
        <f>IF((VLOOKUP($C31,'Day-1'!$N$5:$S$40,2,FALSE)="A"),MAXA('Day-1'!S5:S40),VLOOKUP($C31,'Day-1'!$N$5:$S$40,6,FALSE))</f>
        <v xml:space="preserve"> </v>
      </c>
      <c r="F31" s="40" t="e">
        <f>IF((VLOOKUP($C31,'Day-2'!$N$5:$S$40,2,FALSE)="A"),MAXA('Day-2'!S5:S40),VLOOKUP($C31,'Day-2'!$N$5:$S$40,6,FALSE))</f>
        <v>#N/A</v>
      </c>
      <c r="G31" s="40" t="e">
        <f>IF((VLOOKUP($C31,'Day-3'!$N$5:$S$40,2,FALSE)="A"),MAXA('Day-3'!S5:S40),VLOOKUP($C31,'Day-3'!$N$5:$S$40,6,FALSE))</f>
        <v>#N/A</v>
      </c>
      <c r="H31" s="31"/>
      <c r="I31" s="44" t="str">
        <f>IF(C31="","",IF(C31="Vacant-1",K43,IF(C31="Vacant-2",K43+0.01,IF(C31="Vacant-3",K43+0.02,SUM(E31:H31)))))</f>
        <v/>
      </c>
      <c r="J31" s="34" t="e">
        <f t="shared" si="4"/>
        <v>#VALUE!</v>
      </c>
      <c r="K31" s="8" t="e">
        <f>IF(VLOOKUP(C31,'Day-1'!$N$5:$T$40,7,FALSE)&gt;O$3," ",VLOOKUP(C31,'Day-1'!$N$5:$T$40,7,FALSE))</f>
        <v>#N/A</v>
      </c>
      <c r="L31" s="8" t="e">
        <f t="shared" si="5"/>
        <v>#N/A</v>
      </c>
      <c r="M31" s="8" t="e">
        <f>IF(VLOOKUP(C31,'Day-2'!$N$5:$T$40,7,FALSE)&gt;O$3," ",VLOOKUP(C31,'Day-2'!$N$5:$T$40,7,FALSE))</f>
        <v>#N/A</v>
      </c>
      <c r="N31" s="8" t="e">
        <f t="shared" si="6"/>
        <v>#N/A</v>
      </c>
      <c r="O31" s="8" t="e">
        <f>IF(VLOOKUP(C31,'Day-3'!$N$5:$T$40,7,FALSE)&gt;O$3," ",VLOOKUP(C31,'Day-3'!$N$5:$T$40,7,FALSE))</f>
        <v>#N/A</v>
      </c>
      <c r="P31" s="8" t="str">
        <f t="shared" si="0"/>
        <v/>
      </c>
      <c r="Q31" s="8" t="str">
        <f t="shared" si="7"/>
        <v xml:space="preserve"> </v>
      </c>
      <c r="S31">
        <f>IF(C31=0," ",IF(COUNTIF($Q$6:$Q$41,$Q31)&gt;1,MAX($S$5:$S30)+0.01,0))</f>
        <v>0.25</v>
      </c>
      <c r="T31" t="str">
        <f t="shared" si="1"/>
        <v/>
      </c>
      <c r="U31" t="str">
        <f t="shared" si="2"/>
        <v/>
      </c>
      <c r="V31" t="str">
        <f t="shared" si="8"/>
        <v/>
      </c>
    </row>
    <row r="32" spans="1:22" ht="15" x14ac:dyDescent="0.2">
      <c r="A32" t="str">
        <f t="shared" si="3"/>
        <v/>
      </c>
      <c r="B32" s="8">
        <v>147</v>
      </c>
      <c r="C32" s="8" t="str">
        <f>VLOOKUP(B32,FLIGHTS!$J$2:$K$39,2,FALSE)</f>
        <v/>
      </c>
      <c r="D32" s="8"/>
      <c r="E32" s="40" t="str">
        <f>IF((VLOOKUP($C32,'Day-1'!$N$5:$S$40,2,FALSE)="A"),MAXA('Day-1'!S5:S40),VLOOKUP($C32,'Day-1'!$N$5:$S$40,6,FALSE))</f>
        <v xml:space="preserve"> </v>
      </c>
      <c r="F32" s="40" t="e">
        <f>IF((VLOOKUP($C32,'Day-2'!$N$5:$S$40,2,FALSE)="A"),MAXA('Day-2'!S5:S40),VLOOKUP($C32,'Day-2'!$N$5:$S$40,6,FALSE))</f>
        <v>#N/A</v>
      </c>
      <c r="G32" s="40" t="e">
        <f>IF((VLOOKUP($C32,'Day-3'!$N$5:$S$40,2,FALSE)="A"),MAXA('Day-3'!S5:S40),VLOOKUP($C32,'Day-3'!$N$5:$S$40,6,FALSE))</f>
        <v>#N/A</v>
      </c>
      <c r="H32" s="31"/>
      <c r="I32" s="44" t="str">
        <f>IF(C32="","",IF(C32="Vacant-1",K43,IF(C32="Vacant-2",K43+0.01,IF(C32="Vacant-3",K43+0.02,SUM(E32:H32)))))</f>
        <v/>
      </c>
      <c r="J32" s="34" t="e">
        <f t="shared" si="4"/>
        <v>#VALUE!</v>
      </c>
      <c r="K32" s="8" t="e">
        <f>IF(VLOOKUP(C32,'Day-1'!$N$5:$T$40,7,FALSE)&gt;O$3," ",VLOOKUP(C32,'Day-1'!$N$5:$T$40,7,FALSE))</f>
        <v>#N/A</v>
      </c>
      <c r="L32" s="8" t="e">
        <f t="shared" si="5"/>
        <v>#N/A</v>
      </c>
      <c r="M32" s="8" t="e">
        <f>IF(VLOOKUP(C32,'Day-2'!$N$5:$T$40,7,FALSE)&gt;O$3," ",VLOOKUP(C32,'Day-2'!$N$5:$T$40,7,FALSE))</f>
        <v>#N/A</v>
      </c>
      <c r="N32" s="8" t="e">
        <f t="shared" si="6"/>
        <v>#N/A</v>
      </c>
      <c r="O32" s="8" t="e">
        <f>IF(VLOOKUP(C32,'Day-3'!$N$5:$T$40,7,FALSE)&gt;O$3," ",VLOOKUP(C32,'Day-3'!$N$5:$T$40,7,FALSE))</f>
        <v>#N/A</v>
      </c>
      <c r="P32" s="8" t="str">
        <f t="shared" si="0"/>
        <v/>
      </c>
      <c r="Q32" s="8" t="str">
        <f t="shared" si="7"/>
        <v xml:space="preserve"> </v>
      </c>
      <c r="S32">
        <f>IF(C32=0," ",IF(COUNTIF($Q$6:$Q$41,$Q32)&gt;1,MAX($S$5:$S31)+0.01,0))</f>
        <v>0.26</v>
      </c>
      <c r="T32" t="str">
        <f t="shared" si="1"/>
        <v/>
      </c>
      <c r="U32" t="str">
        <f t="shared" si="2"/>
        <v/>
      </c>
      <c r="V32" t="str">
        <f t="shared" si="8"/>
        <v/>
      </c>
    </row>
    <row r="33" spans="1:22" ht="15" x14ac:dyDescent="0.2">
      <c r="A33" t="str">
        <f t="shared" si="3"/>
        <v/>
      </c>
      <c r="B33" s="8">
        <v>148</v>
      </c>
      <c r="C33" s="8" t="str">
        <f>VLOOKUP(B33,FLIGHTS!$J$2:$K$39,2,FALSE)</f>
        <v/>
      </c>
      <c r="D33" s="8"/>
      <c r="E33" s="40" t="str">
        <f>IF((VLOOKUP($C33,'Day-1'!$N$5:$S$40,2,FALSE)="A"),MAXA('Day-1'!S5:S40),VLOOKUP($C33,'Day-1'!$N$5:$S$40,6,FALSE))</f>
        <v xml:space="preserve"> </v>
      </c>
      <c r="F33" s="40" t="e">
        <f>IF((VLOOKUP($C33,'Day-2'!$N$5:$S$40,2,FALSE)="A"),MAXA('Day-2'!S5:S40),VLOOKUP($C33,'Day-2'!$N$5:$S$40,6,FALSE))</f>
        <v>#N/A</v>
      </c>
      <c r="G33" s="40" t="e">
        <f>IF((VLOOKUP($C33,'Day-3'!$N$5:$S$40,2,FALSE)="A"),MAXA('Day-3'!S5:S40),VLOOKUP($C33,'Day-3'!$N$5:$S$40,6,FALSE))</f>
        <v>#N/A</v>
      </c>
      <c r="H33" s="31"/>
      <c r="I33" s="44" t="str">
        <f>IF(C33="","",IF(C33="Vacant-1",K43,IF(C33="Vacant-2",K43+0.01,IF(C33="Vacant-3",K43+0.02,SUM(E33:H33)))))</f>
        <v/>
      </c>
      <c r="J33" s="34" t="e">
        <f t="shared" si="4"/>
        <v>#VALUE!</v>
      </c>
      <c r="K33" s="8" t="e">
        <f>IF(VLOOKUP(C33,'Day-1'!$N$5:$T$40,7,FALSE)&gt;O$3," ",VLOOKUP(C33,'Day-1'!$N$5:$T$40,7,FALSE))</f>
        <v>#N/A</v>
      </c>
      <c r="L33" s="8" t="e">
        <f t="shared" si="5"/>
        <v>#N/A</v>
      </c>
      <c r="M33" s="8" t="e">
        <f>IF(VLOOKUP(C33,'Day-2'!$N$5:$T$40,7,FALSE)&gt;O$3," ",VLOOKUP(C33,'Day-2'!$N$5:$T$40,7,FALSE))</f>
        <v>#N/A</v>
      </c>
      <c r="N33" s="8" t="e">
        <f t="shared" si="6"/>
        <v>#N/A</v>
      </c>
      <c r="O33" s="8" t="e">
        <f>IF(VLOOKUP(C33,'Day-3'!$N$5:$T$40,7,FALSE)&gt;O$3," ",VLOOKUP(C33,'Day-3'!$N$5:$T$40,7,FALSE))</f>
        <v>#N/A</v>
      </c>
      <c r="P33" s="8" t="str">
        <f t="shared" si="0"/>
        <v/>
      </c>
      <c r="Q33" s="8" t="str">
        <f t="shared" si="7"/>
        <v xml:space="preserve"> </v>
      </c>
      <c r="S33">
        <f>IF(C33=0," ",IF(COUNTIF($Q$6:$Q$41,$Q33)&gt;1,MAX($S$5:$S32)+0.01,0))</f>
        <v>0.27</v>
      </c>
      <c r="T33" t="str">
        <f t="shared" si="1"/>
        <v/>
      </c>
      <c r="U33" t="str">
        <f t="shared" si="2"/>
        <v/>
      </c>
      <c r="V33" t="str">
        <f t="shared" si="8"/>
        <v/>
      </c>
    </row>
    <row r="34" spans="1:22" ht="15" x14ac:dyDescent="0.2">
      <c r="A34" t="str">
        <f t="shared" si="3"/>
        <v/>
      </c>
      <c r="B34" s="8">
        <v>149</v>
      </c>
      <c r="C34" s="8" t="str">
        <f>VLOOKUP(B34,FLIGHTS!$J$2:$K$39,2,FALSE)</f>
        <v/>
      </c>
      <c r="D34" s="8"/>
      <c r="E34" s="40" t="str">
        <f>IF((VLOOKUP($C34,'Day-1'!$N$5:$S$40,2,FALSE)="A"),MAXA('Day-1'!S5:S40),VLOOKUP($C34,'Day-1'!$N$5:$S$40,6,FALSE))</f>
        <v xml:space="preserve"> </v>
      </c>
      <c r="F34" s="40" t="e">
        <f>IF((VLOOKUP($C34,'Day-2'!$N$5:$S$40,2,FALSE)="A"),MAXA('Day-2'!S5:S40),VLOOKUP($C34,'Day-2'!$N$5:$S$40,6,FALSE))</f>
        <v>#N/A</v>
      </c>
      <c r="G34" s="40" t="e">
        <f>IF((VLOOKUP($C34,'Day-3'!$N$5:$S$40,2,FALSE)="A"),MAXA('Day-3'!S5:S40),VLOOKUP($C34,'Day-3'!$N$5:$S$40,6,FALSE))</f>
        <v>#N/A</v>
      </c>
      <c r="H34" s="31"/>
      <c r="I34" s="44" t="str">
        <f>IF(C34="","",IF(C34="Vacant-1",K43,IF(C34="Vacant-2",K43+0.01,IF(C34="Vacant-3",K43+0.02,SUM(E34:H34)))))</f>
        <v/>
      </c>
      <c r="J34" s="34" t="e">
        <f t="shared" si="4"/>
        <v>#VALUE!</v>
      </c>
      <c r="K34" s="8" t="e">
        <f>IF(VLOOKUP(C34,'Day-1'!$N$5:$T$40,7,FALSE)&gt;O$3," ",VLOOKUP(C34,'Day-1'!$N$5:$T$40,7,FALSE))</f>
        <v>#N/A</v>
      </c>
      <c r="L34" s="8" t="e">
        <f t="shared" si="5"/>
        <v>#N/A</v>
      </c>
      <c r="M34" s="8" t="e">
        <f>IF(VLOOKUP(C34,'Day-2'!$N$5:$T$40,7,FALSE)&gt;O$3," ",VLOOKUP(C34,'Day-2'!$N$5:$T$40,7,FALSE))</f>
        <v>#N/A</v>
      </c>
      <c r="N34" s="8" t="e">
        <f t="shared" si="6"/>
        <v>#N/A</v>
      </c>
      <c r="O34" s="8" t="e">
        <f>IF(VLOOKUP(C34,'Day-3'!$N$5:$T$40,7,FALSE)&gt;O$3," ",VLOOKUP(C34,'Day-3'!$N$5:$T$40,7,FALSE))</f>
        <v>#N/A</v>
      </c>
      <c r="P34" s="8" t="str">
        <f t="shared" si="0"/>
        <v/>
      </c>
      <c r="Q34" s="8" t="str">
        <f t="shared" si="7"/>
        <v xml:space="preserve"> </v>
      </c>
      <c r="S34">
        <f>IF(C34=0," ",IF(COUNTIF($Q$6:$Q$41,$Q34)&gt;1,MAX($S$5:$S33)+0.01,0))</f>
        <v>0.28000000000000003</v>
      </c>
      <c r="T34" t="str">
        <f t="shared" si="1"/>
        <v/>
      </c>
      <c r="U34" t="str">
        <f t="shared" si="2"/>
        <v/>
      </c>
      <c r="V34" t="str">
        <f t="shared" si="8"/>
        <v/>
      </c>
    </row>
    <row r="35" spans="1:22" ht="15" x14ac:dyDescent="0.2">
      <c r="A35" t="str">
        <f t="shared" si="3"/>
        <v/>
      </c>
      <c r="B35" s="8">
        <v>150</v>
      </c>
      <c r="C35" s="8" t="str">
        <f>VLOOKUP(B35,FLIGHTS!$J$2:$K$39,2,FALSE)</f>
        <v/>
      </c>
      <c r="D35" s="8"/>
      <c r="E35" s="40" t="str">
        <f>IF((VLOOKUP($C35,'Day-1'!$N$5:$S$40,2,FALSE)="A"),MAXA('Day-1'!S5:S40),VLOOKUP($C35,'Day-1'!$N$5:$S$40,6,FALSE))</f>
        <v xml:space="preserve"> </v>
      </c>
      <c r="F35" s="40" t="e">
        <f>IF((VLOOKUP($C35,'Day-2'!$N$5:$S$40,2,FALSE)="A"),MAXA('Day-2'!S5:S40),VLOOKUP($C35,'Day-2'!$N$5:$S$40,6,FALSE))</f>
        <v>#N/A</v>
      </c>
      <c r="G35" s="40" t="e">
        <f>IF((VLOOKUP($C35,'Day-3'!$N$5:$S$40,2,FALSE)="A"),MAXA('Day-3'!S5:S40),VLOOKUP($C35,'Day-3'!$N$5:$S$40,6,FALSE))</f>
        <v>#N/A</v>
      </c>
      <c r="H35" s="31"/>
      <c r="I35" s="44" t="str">
        <f>IF(C35="","",IF(C35="Vacant-1",K43,IF(C35="Vacant-2",K43+0.01,IF(C35="Vacant-3",K43+0.02,SUM(E35:H35)))))</f>
        <v/>
      </c>
      <c r="J35" s="34" t="e">
        <f t="shared" si="4"/>
        <v>#VALUE!</v>
      </c>
      <c r="K35" s="8" t="e">
        <f>IF(VLOOKUP(C35,'Day-1'!$N$5:$T$40,7,FALSE)&gt;O$3," ",VLOOKUP(C35,'Day-1'!$N$5:$T$40,7,FALSE))</f>
        <v>#N/A</v>
      </c>
      <c r="L35" s="8" t="e">
        <f t="shared" si="5"/>
        <v>#N/A</v>
      </c>
      <c r="M35" s="8" t="e">
        <f>IF(VLOOKUP(C35,'Day-2'!$N$5:$T$40,7,FALSE)&gt;O$3," ",VLOOKUP(C35,'Day-2'!$N$5:$T$40,7,FALSE))</f>
        <v>#N/A</v>
      </c>
      <c r="N35" s="8" t="e">
        <f t="shared" si="6"/>
        <v>#N/A</v>
      </c>
      <c r="O35" s="8" t="e">
        <f>IF(VLOOKUP(C35,'Day-3'!$N$5:$T$40,7,FALSE)&gt;O$3," ",VLOOKUP(C35,'Day-3'!$N$5:$T$40,7,FALSE))</f>
        <v>#N/A</v>
      </c>
      <c r="P35" s="8" t="str">
        <f t="shared" si="0"/>
        <v/>
      </c>
      <c r="Q35" s="8" t="str">
        <f t="shared" si="7"/>
        <v xml:space="preserve"> </v>
      </c>
      <c r="S35">
        <f>IF(C35=0," ",IF(COUNTIF($Q$6:$Q$41,$Q35)&gt;1,MAX($S$5:$S34)+0.01,0))</f>
        <v>0.28999999999999998</v>
      </c>
      <c r="T35" t="str">
        <f t="shared" si="1"/>
        <v/>
      </c>
      <c r="U35" t="str">
        <f t="shared" si="2"/>
        <v/>
      </c>
      <c r="V35" t="str">
        <f t="shared" si="8"/>
        <v/>
      </c>
    </row>
    <row r="36" spans="1:22" ht="15" x14ac:dyDescent="0.2">
      <c r="A36" t="str">
        <f t="shared" si="3"/>
        <v/>
      </c>
      <c r="B36" s="8">
        <v>151</v>
      </c>
      <c r="C36" s="8" t="str">
        <f>VLOOKUP(B36,FLIGHTS!$J$2:$K$39,2,FALSE)</f>
        <v/>
      </c>
      <c r="D36" s="8"/>
      <c r="E36" s="40" t="str">
        <f>IF((VLOOKUP($C36,'Day-1'!$N$5:$S$40,2,FALSE)="A"),MAXA('Day-1'!S5:S40),VLOOKUP($C36,'Day-1'!$N$5:$S$40,6,FALSE))</f>
        <v xml:space="preserve"> </v>
      </c>
      <c r="F36" s="40" t="e">
        <f>IF((VLOOKUP($C36,'Day-2'!$N$5:$S$40,2,FALSE)="A"),MAXA('Day-2'!S5:S40),VLOOKUP($C36,'Day-2'!$N$5:$S$40,6,FALSE))</f>
        <v>#N/A</v>
      </c>
      <c r="G36" s="40" t="e">
        <f>IF((VLOOKUP($C36,'Day-3'!$N$5:$S$40,2,FALSE)="A"),MAXA('Day-3'!S5:S40),VLOOKUP($C36,'Day-3'!$N$5:$S$40,6,FALSE))</f>
        <v>#N/A</v>
      </c>
      <c r="H36" s="31"/>
      <c r="I36" s="44" t="str">
        <f>IF(C36="","",IF(C36="Vacant-1",K43,IF(C36="Vacant-2",K43+0.01,IF(C36="Vacant-3",K43+0.02,SUM(E36:H36)))))</f>
        <v/>
      </c>
      <c r="J36" s="34" t="e">
        <f t="shared" si="4"/>
        <v>#VALUE!</v>
      </c>
      <c r="K36" s="8" t="e">
        <f>IF(VLOOKUP(C36,'Day-1'!$N$5:$T$40,7,FALSE)&gt;O$3," ",VLOOKUP(C36,'Day-1'!$N$5:$T$40,7,FALSE))</f>
        <v>#N/A</v>
      </c>
      <c r="L36" s="8" t="e">
        <f t="shared" si="5"/>
        <v>#N/A</v>
      </c>
      <c r="M36" s="8" t="e">
        <f>IF(VLOOKUP(C36,'Day-2'!$N$5:$T$40,7,FALSE)&gt;O$3," ",VLOOKUP(C36,'Day-2'!$N$5:$T$40,7,FALSE))</f>
        <v>#N/A</v>
      </c>
      <c r="N36" s="8" t="e">
        <f t="shared" si="6"/>
        <v>#N/A</v>
      </c>
      <c r="O36" s="8" t="e">
        <f>IF(VLOOKUP(C36,'Day-3'!$N$5:$T$40,7,FALSE)&gt;O$3," ",VLOOKUP(C36,'Day-3'!$N$5:$T$40,7,FALSE))</f>
        <v>#N/A</v>
      </c>
      <c r="P36" s="8" t="str">
        <f t="shared" si="0"/>
        <v/>
      </c>
      <c r="Q36" s="8" t="str">
        <f t="shared" si="7"/>
        <v xml:space="preserve"> </v>
      </c>
      <c r="S36">
        <f>IF(C36=0," ",IF(COUNTIF($Q$6:$Q$41,$Q36)&gt;1,MAX($S$5:$S35)+0.01,0))</f>
        <v>0.3</v>
      </c>
      <c r="T36" t="str">
        <f t="shared" si="1"/>
        <v/>
      </c>
      <c r="U36" t="str">
        <f t="shared" si="2"/>
        <v/>
      </c>
      <c r="V36" t="str">
        <f t="shared" si="8"/>
        <v/>
      </c>
    </row>
    <row r="37" spans="1:22" ht="15" x14ac:dyDescent="0.2">
      <c r="A37" t="str">
        <f t="shared" si="3"/>
        <v/>
      </c>
      <c r="B37" s="8">
        <v>152</v>
      </c>
      <c r="C37" s="8" t="str">
        <f>VLOOKUP(B37,FLIGHTS!$J$2:$K$39,2,FALSE)</f>
        <v/>
      </c>
      <c r="D37" s="8"/>
      <c r="E37" s="40" t="str">
        <f>IF((VLOOKUP($C37,'Day-1'!$N$5:$S$40,2,FALSE)="A"),MAXA('Day-1'!S5:S40),VLOOKUP($C37,'Day-1'!$N$5:$S$40,6,FALSE))</f>
        <v xml:space="preserve"> </v>
      </c>
      <c r="F37" s="40" t="e">
        <f>IF((VLOOKUP($C37,'Day-2'!$N$5:$S$40,2,FALSE)="A"),MAXA('Day-2'!S5:S40),VLOOKUP($C37,'Day-2'!$N$5:$S$40,6,FALSE))</f>
        <v>#N/A</v>
      </c>
      <c r="G37" s="40" t="e">
        <f>IF((VLOOKUP($C37,'Day-3'!$N$5:$S$40,2,FALSE)="A"),MAXA('Day-3'!S5:S40),VLOOKUP($C37,'Day-3'!$N$5:$S$40,6,FALSE))</f>
        <v>#N/A</v>
      </c>
      <c r="H37" s="31"/>
      <c r="I37" s="44" t="str">
        <f>IF(C37="","",IF(C37="Vacant-1",K43,IF(C37="Vacant-2",K43+0.01,IF(C37="Vacant-3",K43+0.02,SUM(E37:H37)))))</f>
        <v/>
      </c>
      <c r="J37" s="34" t="e">
        <f t="shared" si="4"/>
        <v>#VALUE!</v>
      </c>
      <c r="K37" s="8" t="e">
        <f>IF(VLOOKUP(C37,'Day-1'!$N$5:$T$40,7,FALSE)&gt;O$3," ",VLOOKUP(C37,'Day-1'!$N$5:$T$40,7,FALSE))</f>
        <v>#N/A</v>
      </c>
      <c r="L37" s="8" t="e">
        <f t="shared" si="5"/>
        <v>#N/A</v>
      </c>
      <c r="M37" s="8" t="e">
        <f>IF(VLOOKUP(C37,'Day-2'!$N$5:$T$40,7,FALSE)&gt;O$3," ",VLOOKUP(C37,'Day-2'!$N$5:$T$40,7,FALSE))</f>
        <v>#N/A</v>
      </c>
      <c r="N37" s="8" t="e">
        <f t="shared" si="6"/>
        <v>#N/A</v>
      </c>
      <c r="O37" s="8" t="e">
        <f>IF(VLOOKUP(C37,'Day-3'!$N$5:$T$40,7,FALSE)&gt;O$3," ",VLOOKUP(C37,'Day-3'!$N$5:$T$40,7,FALSE))</f>
        <v>#N/A</v>
      </c>
      <c r="P37" s="8" t="str">
        <f t="shared" si="0"/>
        <v/>
      </c>
      <c r="Q37" s="8" t="str">
        <f t="shared" si="7"/>
        <v xml:space="preserve"> </v>
      </c>
      <c r="S37">
        <f>IF(C37=0," ",IF(COUNTIF($Q$6:$Q$41,$Q37)&gt;1,MAX($S$5:$S36)+0.01,0))</f>
        <v>0.31</v>
      </c>
      <c r="T37" t="str">
        <f t="shared" si="1"/>
        <v/>
      </c>
      <c r="U37" t="str">
        <f t="shared" si="2"/>
        <v/>
      </c>
      <c r="V37" t="str">
        <f t="shared" si="8"/>
        <v/>
      </c>
    </row>
    <row r="38" spans="1:22" ht="15" x14ac:dyDescent="0.2">
      <c r="A38" t="str">
        <f t="shared" si="3"/>
        <v/>
      </c>
      <c r="B38" s="8">
        <v>153</v>
      </c>
      <c r="C38" s="8" t="str">
        <f>VLOOKUP(B38,FLIGHTS!$J$2:$K$39,2,FALSE)</f>
        <v/>
      </c>
      <c r="D38" s="8"/>
      <c r="E38" s="40" t="str">
        <f>IF((VLOOKUP($C38,'Day-1'!$N$5:$S$40,2,FALSE)="A"),MAXA('Day-1'!S5:S40),VLOOKUP($C38,'Day-1'!$N$5:$S$40,6,FALSE))</f>
        <v xml:space="preserve"> </v>
      </c>
      <c r="F38" s="40" t="e">
        <f>IF((VLOOKUP($C38,'Day-2'!$N$5:$S$40,2,FALSE)="A"),MAXA('Day-2'!S5:S40),VLOOKUP($C38,'Day-2'!$N$5:$S$40,6,FALSE))</f>
        <v>#N/A</v>
      </c>
      <c r="G38" s="40" t="e">
        <f>IF((VLOOKUP($C38,'Day-3'!$N$5:$S$40,2,FALSE)="A"),MAXA('Day-3'!S5:S40),VLOOKUP($C38,'Day-3'!$N$5:$S$40,6,FALSE))</f>
        <v>#N/A</v>
      </c>
      <c r="H38" s="31"/>
      <c r="I38" s="44" t="str">
        <f>IF(C38="","",IF(C38="Vacant-1",K43,IF(C38="Vacant-2",K43+0.01,IF(C38="Vacant-3",K43+0.02,SUM(E38:H38)))))</f>
        <v/>
      </c>
      <c r="J38" s="34" t="e">
        <f t="shared" si="4"/>
        <v>#VALUE!</v>
      </c>
      <c r="K38" s="8" t="e">
        <f>IF(VLOOKUP(C38,'Day-1'!$N$5:$T$40,7,FALSE)&gt;O$3," ",VLOOKUP(C38,'Day-1'!$N$5:$T$40,7,FALSE))</f>
        <v>#N/A</v>
      </c>
      <c r="L38" s="8" t="e">
        <f t="shared" si="5"/>
        <v>#N/A</v>
      </c>
      <c r="M38" s="8" t="e">
        <f>IF(VLOOKUP(C38,'Day-2'!$N$5:$T$40,7,FALSE)&gt;O$3," ",VLOOKUP(C38,'Day-2'!$N$5:$T$40,7,FALSE))</f>
        <v>#N/A</v>
      </c>
      <c r="N38" s="8" t="e">
        <f t="shared" si="6"/>
        <v>#N/A</v>
      </c>
      <c r="O38" s="8" t="e">
        <f>IF(VLOOKUP(C38,'Day-3'!$N$5:$T$40,7,FALSE)&gt;O$3," ",VLOOKUP(C38,'Day-3'!$N$5:$T$40,7,FALSE))</f>
        <v>#N/A</v>
      </c>
      <c r="P38" s="8" t="str">
        <f t="shared" si="0"/>
        <v/>
      </c>
      <c r="Q38" s="8" t="str">
        <f t="shared" si="7"/>
        <v xml:space="preserve"> </v>
      </c>
      <c r="S38">
        <f>IF(C38=0," ",IF(COUNTIF($Q$6:$Q$41,$Q38)&gt;1,MAX($S$5:$S37)+0.01,0))</f>
        <v>0.32</v>
      </c>
      <c r="T38" t="str">
        <f t="shared" si="1"/>
        <v/>
      </c>
      <c r="U38" t="str">
        <f t="shared" si="2"/>
        <v/>
      </c>
      <c r="V38" t="str">
        <f t="shared" si="8"/>
        <v/>
      </c>
    </row>
    <row r="39" spans="1:22" ht="15" x14ac:dyDescent="0.2">
      <c r="A39" t="str">
        <f t="shared" si="3"/>
        <v/>
      </c>
      <c r="B39" s="8">
        <v>154</v>
      </c>
      <c r="C39" s="8" t="str">
        <f>VLOOKUP(B39,FLIGHTS!$J$2:$K$39,2,FALSE)</f>
        <v/>
      </c>
      <c r="D39" s="8"/>
      <c r="E39" s="40" t="str">
        <f>IF((VLOOKUP($C39,'Day-1'!$N$5:$S$40,2,FALSE)="A"),MAXA('Day-1'!S5:S40),VLOOKUP($C39,'Day-1'!$N$5:$S$40,6,FALSE))</f>
        <v xml:space="preserve"> </v>
      </c>
      <c r="F39" s="40" t="e">
        <f>IF((VLOOKUP($C39,'Day-2'!$N$5:$S$40,2,FALSE)="A"),MAXA('Day-2'!S5:S40),VLOOKUP($C39,'Day-2'!$N$5:$S$40,6,FALSE))</f>
        <v>#N/A</v>
      </c>
      <c r="G39" s="40" t="e">
        <f>IF((VLOOKUP($C39,'Day-3'!$N$5:$S$40,2,FALSE)="A"),MAXA('Day-3'!S5:S40),VLOOKUP($C39,'Day-3'!$N$5:$S$40,6,FALSE))</f>
        <v>#N/A</v>
      </c>
      <c r="H39" s="31"/>
      <c r="I39" s="44" t="str">
        <f>IF(C39="","",IF(C39="Vacant-1",K43,IF(C39="Vacant-2",K43+0.01,IF(C39="Vacant-3",K43+0.02,SUM(E39:H39)))))</f>
        <v/>
      </c>
      <c r="J39" s="34" t="e">
        <f t="shared" si="4"/>
        <v>#VALUE!</v>
      </c>
      <c r="K39" s="8" t="e">
        <f>IF(VLOOKUP(C39,'Day-1'!$N$5:$T$40,7,FALSE)&gt;O$3," ",VLOOKUP(C39,'Day-1'!$N$5:$T$40,7,FALSE))</f>
        <v>#N/A</v>
      </c>
      <c r="L39" s="8" t="e">
        <f t="shared" si="5"/>
        <v>#N/A</v>
      </c>
      <c r="M39" s="8" t="e">
        <f>IF(VLOOKUP(C39,'Day-2'!$N$5:$T$40,7,FALSE)&gt;O$3," ",VLOOKUP(C39,'Day-2'!$N$5:$T$40,7,FALSE))</f>
        <v>#N/A</v>
      </c>
      <c r="N39" s="8" t="e">
        <f t="shared" si="6"/>
        <v>#N/A</v>
      </c>
      <c r="O39" s="8" t="e">
        <f>IF(VLOOKUP(C39,'Day-3'!$N$5:$T$40,7,FALSE)&gt;O$3," ",VLOOKUP(C39,'Day-3'!$N$5:$T$40,7,FALSE))</f>
        <v>#N/A</v>
      </c>
      <c r="P39" s="8" t="str">
        <f t="shared" si="0"/>
        <v/>
      </c>
      <c r="Q39" s="8" t="str">
        <f t="shared" si="7"/>
        <v xml:space="preserve"> </v>
      </c>
      <c r="S39">
        <f>IF(C39=0," ",IF(COUNTIF($Q$6:$Q$41,$Q39)&gt;1,MAX($S$5:$S38)+0.01,0))</f>
        <v>0.33</v>
      </c>
      <c r="T39" t="str">
        <f t="shared" si="1"/>
        <v/>
      </c>
      <c r="U39" t="str">
        <f t="shared" si="2"/>
        <v/>
      </c>
      <c r="V39" t="str">
        <f t="shared" si="8"/>
        <v/>
      </c>
    </row>
    <row r="40" spans="1:22" ht="15" x14ac:dyDescent="0.2">
      <c r="A40" t="str">
        <f t="shared" si="3"/>
        <v/>
      </c>
      <c r="B40" s="8">
        <v>155</v>
      </c>
      <c r="C40" s="8" t="str">
        <f>VLOOKUP(B40,FLIGHTS!$J$2:$K$39,2,FALSE)</f>
        <v/>
      </c>
      <c r="D40" s="8"/>
      <c r="E40" s="40" t="str">
        <f>IF((VLOOKUP($C40,'Day-1'!$N$5:$S$40,2,FALSE)="A"),MAXA('Day-1'!S5:S40),VLOOKUP($C40,'Day-1'!$N$5:$S$40,6,FALSE))</f>
        <v xml:space="preserve"> </v>
      </c>
      <c r="F40" s="40" t="e">
        <f>IF((VLOOKUP($C40,'Day-2'!$N$5:$S$40,2,FALSE)="A"),MAXA('Day-2'!S5:S40),VLOOKUP($C40,'Day-2'!$N$5:$S$40,6,FALSE))</f>
        <v>#N/A</v>
      </c>
      <c r="G40" s="40" t="e">
        <f>IF((VLOOKUP($C40,'Day-3'!$N$5:$S$40,2,FALSE)="A"),MAXA('Day-3'!S5:S40),VLOOKUP($C40,'Day-3'!$N$5:$S$40,6,FALSE))</f>
        <v>#N/A</v>
      </c>
      <c r="H40" s="31"/>
      <c r="I40" s="44" t="str">
        <f>IF(C40="","",IF(C40="Vacant-1",K43,IF(C40="Vacant-2",K43+0.01,IF(C40="Vacant-3",K43+0.02,SUM(E40:H40)))))</f>
        <v/>
      </c>
      <c r="J40" s="34" t="e">
        <f t="shared" si="4"/>
        <v>#VALUE!</v>
      </c>
      <c r="K40" s="8" t="e">
        <f>IF(VLOOKUP(C40,'Day-1'!$N$5:$T$40,7,FALSE)&gt;O$3," ",VLOOKUP(C40,'Day-1'!$N$5:$T$40,7,FALSE))</f>
        <v>#N/A</v>
      </c>
      <c r="L40" s="8" t="e">
        <f t="shared" si="5"/>
        <v>#N/A</v>
      </c>
      <c r="M40" s="8" t="e">
        <f>IF(VLOOKUP(C40,'Day-2'!$N$5:$T$40,7,FALSE)&gt;O$3," ",VLOOKUP(C40,'Day-2'!$N$5:$T$40,7,FALSE))</f>
        <v>#N/A</v>
      </c>
      <c r="N40" s="8" t="e">
        <f t="shared" si="6"/>
        <v>#N/A</v>
      </c>
      <c r="O40" s="8" t="e">
        <f>IF(VLOOKUP(C40,'Day-3'!$N$5:$T$40,7,FALSE)&gt;O$3," ",VLOOKUP(C40,'Day-3'!$N$5:$T$40,7,FALSE))</f>
        <v>#N/A</v>
      </c>
      <c r="P40" s="8" t="str">
        <f t="shared" si="0"/>
        <v/>
      </c>
      <c r="Q40" s="8" t="str">
        <f t="shared" si="7"/>
        <v xml:space="preserve"> </v>
      </c>
      <c r="S40">
        <f>IF(C40=0," ",IF(COUNTIF($Q$6:$Q$41,$Q40)&gt;1,MAX($S$5:$S39)+0.01,0))</f>
        <v>0.34</v>
      </c>
      <c r="T40" t="str">
        <f t="shared" si="1"/>
        <v/>
      </c>
      <c r="U40" t="str">
        <f t="shared" si="2"/>
        <v/>
      </c>
      <c r="V40" t="str">
        <f t="shared" si="8"/>
        <v/>
      </c>
    </row>
    <row r="41" spans="1:22" ht="15" x14ac:dyDescent="0.2">
      <c r="A41" t="str">
        <f t="shared" si="3"/>
        <v/>
      </c>
      <c r="B41" s="8">
        <v>156</v>
      </c>
      <c r="C41" s="8" t="str">
        <f>VLOOKUP(B41,FLIGHTS!$J$2:$K$39,2,FALSE)</f>
        <v/>
      </c>
      <c r="D41" s="8"/>
      <c r="E41" s="40" t="str">
        <f>IF((VLOOKUP($C41,'Day-1'!$N$5:$S$40,2,FALSE)="A"),MAXA('Day-1'!S5:S40),VLOOKUP($C41,'Day-1'!$N$5:$S$40,6,FALSE))</f>
        <v xml:space="preserve"> </v>
      </c>
      <c r="F41" s="40" t="e">
        <f>IF((VLOOKUP($C41,'Day-2'!$N$5:$S$40,2,FALSE)="A"),MAXA('Day-2'!S5:S40),VLOOKUP($C41,'Day-2'!$N$5:$S$40,6,FALSE))</f>
        <v>#N/A</v>
      </c>
      <c r="G41" s="40" t="e">
        <f>IF((VLOOKUP($C41,'Day-3'!$N$5:$S$40,2,FALSE)="A"),MAXA('Day-3'!S5:S40),VLOOKUP($C41,'Day-3'!$N$5:$S$40,6,FALSE))</f>
        <v>#N/A</v>
      </c>
      <c r="H41" s="31"/>
      <c r="I41" s="44" t="str">
        <f>IF(C41="","",IF(C41="Vacant-1",K43,IF(C41="Vacant-2",K56+0.01,IF(C41="Vacant-3",K43+0.02,SUM(E41:H41)))))</f>
        <v/>
      </c>
      <c r="J41" s="34" t="e">
        <f t="shared" si="4"/>
        <v>#VALUE!</v>
      </c>
      <c r="K41" s="8" t="e">
        <f>IF(VLOOKUP(C41,'Day-1'!$N$5:$T$40,7,FALSE)&gt;O$3," ",VLOOKUP(C41,'Day-1'!$N$5:$T$40,7,FALSE))</f>
        <v>#N/A</v>
      </c>
      <c r="L41" s="8" t="e">
        <f t="shared" si="5"/>
        <v>#N/A</v>
      </c>
      <c r="M41" s="8" t="e">
        <f>IF(VLOOKUP(C41,'Day-2'!$N$5:$T$40,7,FALSE)&gt;O$3," ",VLOOKUP(C41,'Day-2'!$N$5:$T$40,7,FALSE))</f>
        <v>#N/A</v>
      </c>
      <c r="N41" s="8" t="e">
        <f t="shared" si="6"/>
        <v>#N/A</v>
      </c>
      <c r="O41" s="8" t="e">
        <f>IF(VLOOKUP(C41,'Day-3'!$N$5:$T$40,7,FALSE)&gt;O$3," ",VLOOKUP(C41,'Day-3'!$N$5:$T$40,7,FALSE))</f>
        <v>#N/A</v>
      </c>
      <c r="P41" s="8" t="str">
        <f t="shared" si="0"/>
        <v/>
      </c>
      <c r="Q41" s="8" t="str">
        <f t="shared" si="7"/>
        <v xml:space="preserve"> </v>
      </c>
      <c r="S41">
        <f>IF(C41=0," ",IF(COUNTIF($Q$6:$Q$41,$Q41)&gt;1,MAX($S$5:$S40)+0.01,0))</f>
        <v>0.35</v>
      </c>
      <c r="T41" t="str">
        <f t="shared" si="1"/>
        <v/>
      </c>
      <c r="U41" t="str">
        <f t="shared" si="2"/>
        <v/>
      </c>
      <c r="V41" t="str">
        <f t="shared" si="8"/>
        <v/>
      </c>
    </row>
    <row r="42" spans="1:22" ht="15" x14ac:dyDescent="0.2">
      <c r="B42" s="9"/>
      <c r="C42" s="9"/>
      <c r="D42" s="9"/>
      <c r="E42" s="9"/>
      <c r="F42" s="9"/>
      <c r="G42" s="9"/>
      <c r="H42" s="9"/>
      <c r="I42" s="43"/>
    </row>
    <row r="43" spans="1:22" x14ac:dyDescent="0.2">
      <c r="E43" s="93" t="e">
        <f>MAX(E6:E41)</f>
        <v>#N/A</v>
      </c>
      <c r="F43" s="93" t="e">
        <f>MAX(F6:F41)</f>
        <v>#N/A</v>
      </c>
      <c r="G43" s="93" t="e">
        <f>MAX(G6:G41)</f>
        <v>#N/A</v>
      </c>
      <c r="K43" s="35" t="e">
        <f>SUM(E43:J43)</f>
        <v>#N/A</v>
      </c>
    </row>
  </sheetData>
  <sheetProtection sheet="1" selectLockedCells="1"/>
  <mergeCells count="4">
    <mergeCell ref="B2:I2"/>
    <mergeCell ref="K2:P2"/>
    <mergeCell ref="K3:M3"/>
    <mergeCell ref="B1:Q1"/>
  </mergeCells>
  <phoneticPr fontId="0" type="noConversion"/>
  <printOptions horizontalCentered="1" verticalCentered="1"/>
  <pageMargins left="0.5" right="0.5" top="0.5" bottom="0.5" header="0.5" footer="0.5"/>
  <pageSetup scale="77" orientation="portrait" horizontalDpi="4294967295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51"/>
  <sheetViews>
    <sheetView zoomScaleNormal="100" workbookViewId="0">
      <selection activeCell="A4" sqref="A4:D6"/>
    </sheetView>
  </sheetViews>
  <sheetFormatPr defaultRowHeight="12.75" x14ac:dyDescent="0.2"/>
  <cols>
    <col min="5" max="5" width="5.5703125" customWidth="1"/>
    <col min="6" max="6" width="6.42578125" customWidth="1"/>
    <col min="7" max="7" width="11" customWidth="1"/>
    <col min="8" max="8" width="3" customWidth="1"/>
  </cols>
  <sheetData>
    <row r="2" spans="1:18" s="20" customFormat="1" ht="23.25" customHeight="1" x14ac:dyDescent="0.2">
      <c r="A2" s="20" t="s">
        <v>0</v>
      </c>
      <c r="B2" s="20" t="s">
        <v>1</v>
      </c>
      <c r="C2" s="20" t="s">
        <v>2</v>
      </c>
      <c r="D2" s="20" t="s">
        <v>3</v>
      </c>
      <c r="F2" s="20" t="s">
        <v>25</v>
      </c>
      <c r="G2" s="20" t="s">
        <v>26</v>
      </c>
    </row>
    <row r="4" spans="1:18" x14ac:dyDescent="0.2">
      <c r="A4" s="26">
        <v>1</v>
      </c>
      <c r="B4" s="26">
        <v>41</v>
      </c>
      <c r="C4" s="26">
        <v>81</v>
      </c>
      <c r="D4" s="26">
        <v>121</v>
      </c>
      <c r="E4" s="17"/>
    </row>
    <row r="5" spans="1:18" x14ac:dyDescent="0.2">
      <c r="A5" s="26">
        <v>2</v>
      </c>
      <c r="B5" s="26">
        <v>42</v>
      </c>
      <c r="C5" s="26">
        <v>82</v>
      </c>
      <c r="D5" s="26">
        <v>122</v>
      </c>
      <c r="E5" s="17"/>
    </row>
    <row r="6" spans="1:18" x14ac:dyDescent="0.2">
      <c r="A6" s="26">
        <v>3</v>
      </c>
      <c r="B6" s="26">
        <v>43</v>
      </c>
      <c r="C6" s="26">
        <v>83</v>
      </c>
      <c r="D6" s="26">
        <v>123</v>
      </c>
      <c r="E6" s="17"/>
    </row>
    <row r="7" spans="1:18" ht="13.5" thickBot="1" x14ac:dyDescent="0.25">
      <c r="A7" s="27">
        <v>4</v>
      </c>
      <c r="B7" s="27">
        <v>44</v>
      </c>
      <c r="C7" s="27">
        <v>84</v>
      </c>
      <c r="D7" s="27">
        <v>124</v>
      </c>
      <c r="E7" s="18"/>
      <c r="F7" s="12">
        <v>4</v>
      </c>
      <c r="G7">
        <v>4</v>
      </c>
      <c r="I7" s="14"/>
      <c r="J7" s="284" t="s">
        <v>36</v>
      </c>
      <c r="K7" s="310"/>
      <c r="L7" s="310"/>
      <c r="M7" s="310"/>
      <c r="O7" s="284"/>
      <c r="P7" s="310"/>
      <c r="Q7" s="310"/>
      <c r="R7" s="310"/>
    </row>
    <row r="8" spans="1:18" x14ac:dyDescent="0.2">
      <c r="A8" s="26">
        <v>5</v>
      </c>
      <c r="B8" s="26">
        <v>45</v>
      </c>
      <c r="C8" s="26">
        <v>85</v>
      </c>
      <c r="D8" s="26">
        <v>125</v>
      </c>
      <c r="E8" s="17"/>
      <c r="G8">
        <v>5</v>
      </c>
      <c r="I8" s="14"/>
    </row>
    <row r="9" spans="1:18" x14ac:dyDescent="0.2">
      <c r="A9" s="26">
        <v>6</v>
      </c>
      <c r="B9" s="26">
        <v>46</v>
      </c>
      <c r="C9" s="26">
        <v>86</v>
      </c>
      <c r="D9" s="26">
        <v>126</v>
      </c>
      <c r="E9" s="17"/>
      <c r="G9">
        <v>6</v>
      </c>
      <c r="I9" s="14"/>
    </row>
    <row r="10" spans="1:18" x14ac:dyDescent="0.2">
      <c r="A10" s="26">
        <v>7</v>
      </c>
      <c r="B10" s="26">
        <v>47</v>
      </c>
      <c r="C10" s="26">
        <v>87</v>
      </c>
      <c r="D10" s="26">
        <v>127</v>
      </c>
      <c r="E10" s="17"/>
      <c r="I10" s="14"/>
    </row>
    <row r="11" spans="1:18" ht="13.5" thickBot="1" x14ac:dyDescent="0.25">
      <c r="A11" s="27">
        <v>8</v>
      </c>
      <c r="B11" s="27">
        <v>48</v>
      </c>
      <c r="C11" s="27">
        <v>88</v>
      </c>
      <c r="D11" s="27">
        <v>128</v>
      </c>
      <c r="E11" s="18"/>
      <c r="F11" s="12">
        <v>8</v>
      </c>
      <c r="G11">
        <v>8</v>
      </c>
      <c r="I11" s="15"/>
    </row>
    <row r="12" spans="1:18" x14ac:dyDescent="0.2">
      <c r="A12" s="26">
        <v>9</v>
      </c>
      <c r="B12" s="26">
        <v>49</v>
      </c>
      <c r="C12" s="26">
        <v>89</v>
      </c>
      <c r="D12" s="26">
        <v>129</v>
      </c>
      <c r="E12" s="17"/>
      <c r="F12" s="17"/>
      <c r="G12">
        <v>9</v>
      </c>
      <c r="I12" s="15"/>
    </row>
    <row r="13" spans="1:18" x14ac:dyDescent="0.2">
      <c r="A13" s="26">
        <v>10</v>
      </c>
      <c r="B13" s="26">
        <v>50</v>
      </c>
      <c r="C13" s="26">
        <v>90</v>
      </c>
      <c r="D13" s="26">
        <v>130</v>
      </c>
      <c r="E13" s="17"/>
      <c r="F13" s="17"/>
      <c r="G13">
        <v>10</v>
      </c>
      <c r="I13" s="16"/>
    </row>
    <row r="14" spans="1:18" x14ac:dyDescent="0.2">
      <c r="A14" s="26">
        <v>11</v>
      </c>
      <c r="B14" s="26">
        <v>51</v>
      </c>
      <c r="C14" s="26">
        <v>91</v>
      </c>
      <c r="D14" s="26">
        <v>131</v>
      </c>
      <c r="E14" s="17"/>
      <c r="F14" s="17"/>
      <c r="G14">
        <v>11</v>
      </c>
      <c r="I14" s="16"/>
      <c r="J14" s="2"/>
      <c r="K14" s="2"/>
      <c r="L14" s="2"/>
      <c r="M14" s="2"/>
    </row>
    <row r="15" spans="1:18" ht="13.5" thickBot="1" x14ac:dyDescent="0.25">
      <c r="A15" s="27">
        <v>12</v>
      </c>
      <c r="B15" s="27">
        <v>52</v>
      </c>
      <c r="C15" s="27">
        <v>92</v>
      </c>
      <c r="D15" s="27">
        <v>132</v>
      </c>
      <c r="E15" s="18"/>
      <c r="F15" s="18">
        <v>12</v>
      </c>
      <c r="G15">
        <v>12</v>
      </c>
      <c r="I15" s="16"/>
      <c r="K15" s="13"/>
      <c r="L15" s="13"/>
      <c r="M15" s="13"/>
      <c r="O15" s="2"/>
      <c r="P15" s="2"/>
      <c r="Q15" s="2"/>
      <c r="R15" s="2"/>
    </row>
    <row r="16" spans="1:18" x14ac:dyDescent="0.2">
      <c r="A16" s="26">
        <v>13</v>
      </c>
      <c r="B16" s="26">
        <v>53</v>
      </c>
      <c r="C16" s="26">
        <v>93</v>
      </c>
      <c r="D16" s="26">
        <v>133</v>
      </c>
      <c r="E16" s="17"/>
      <c r="F16" s="17"/>
      <c r="G16">
        <v>13</v>
      </c>
      <c r="I16" s="16"/>
      <c r="K16" s="13"/>
      <c r="L16" s="13"/>
      <c r="M16" s="13"/>
      <c r="P16" s="13"/>
      <c r="Q16" s="13"/>
      <c r="R16" s="13"/>
    </row>
    <row r="17" spans="1:18" x14ac:dyDescent="0.2">
      <c r="A17" s="26">
        <v>14</v>
      </c>
      <c r="B17" s="26">
        <v>54</v>
      </c>
      <c r="C17" s="26">
        <v>94</v>
      </c>
      <c r="D17" s="26">
        <v>134</v>
      </c>
      <c r="E17" s="17"/>
      <c r="F17" s="17"/>
      <c r="G17">
        <v>14</v>
      </c>
      <c r="I17" s="16"/>
      <c r="K17" s="13"/>
      <c r="L17" s="13"/>
      <c r="M17" s="13"/>
      <c r="P17" s="13"/>
      <c r="Q17" s="13"/>
      <c r="R17" s="13"/>
    </row>
    <row r="18" spans="1:18" x14ac:dyDescent="0.2">
      <c r="A18" s="26">
        <v>15</v>
      </c>
      <c r="B18" s="26">
        <v>55</v>
      </c>
      <c r="C18" s="26">
        <v>95</v>
      </c>
      <c r="D18" s="26">
        <v>135</v>
      </c>
      <c r="E18" s="17"/>
      <c r="F18" s="17"/>
      <c r="G18">
        <v>15</v>
      </c>
      <c r="I18" s="16"/>
      <c r="K18" s="13"/>
      <c r="L18" s="13"/>
      <c r="M18" s="13"/>
      <c r="P18" s="13"/>
      <c r="Q18" s="13"/>
      <c r="R18" s="13"/>
    </row>
    <row r="19" spans="1:18" ht="13.5" thickBot="1" x14ac:dyDescent="0.25">
      <c r="A19" s="27">
        <v>16</v>
      </c>
      <c r="B19" s="27">
        <v>56</v>
      </c>
      <c r="C19" s="27">
        <v>96</v>
      </c>
      <c r="D19" s="27">
        <v>136</v>
      </c>
      <c r="E19" s="18"/>
      <c r="F19" s="18">
        <v>16</v>
      </c>
      <c r="G19">
        <v>16</v>
      </c>
      <c r="I19" s="16"/>
      <c r="J19" s="2"/>
      <c r="K19" s="13"/>
      <c r="L19" s="13"/>
      <c r="M19" s="13"/>
      <c r="P19" s="13"/>
      <c r="Q19" s="13"/>
      <c r="R19" s="13"/>
    </row>
    <row r="20" spans="1:18" x14ac:dyDescent="0.2">
      <c r="A20" s="26">
        <v>17</v>
      </c>
      <c r="B20" s="26">
        <v>57</v>
      </c>
      <c r="C20" s="26">
        <v>97</v>
      </c>
      <c r="D20" s="26">
        <v>137</v>
      </c>
      <c r="E20" s="17"/>
      <c r="F20" s="17"/>
      <c r="G20">
        <v>17</v>
      </c>
      <c r="I20" s="16"/>
      <c r="P20" s="13"/>
      <c r="Q20" s="13"/>
      <c r="R20" s="13"/>
    </row>
    <row r="21" spans="1:18" x14ac:dyDescent="0.2">
      <c r="A21" s="26">
        <v>18</v>
      </c>
      <c r="B21" s="26">
        <v>58</v>
      </c>
      <c r="C21" s="26">
        <v>98</v>
      </c>
      <c r="D21" s="26">
        <v>138</v>
      </c>
      <c r="E21" s="17"/>
      <c r="F21" s="17"/>
      <c r="G21">
        <v>18</v>
      </c>
      <c r="I21" s="16"/>
      <c r="O21" s="2"/>
      <c r="P21" s="2"/>
      <c r="Q21" s="2"/>
      <c r="R21" s="2"/>
    </row>
    <row r="22" spans="1:18" x14ac:dyDescent="0.2">
      <c r="A22" s="26">
        <v>19</v>
      </c>
      <c r="B22" s="26">
        <v>59</v>
      </c>
      <c r="C22" s="26">
        <v>99</v>
      </c>
      <c r="D22" s="26">
        <v>139</v>
      </c>
      <c r="E22" s="17"/>
      <c r="F22" s="17"/>
      <c r="G22">
        <v>19</v>
      </c>
      <c r="I22" s="16"/>
      <c r="J22" s="2"/>
      <c r="K22" s="2"/>
      <c r="L22" s="2"/>
      <c r="M22" s="2"/>
    </row>
    <row r="23" spans="1:18" ht="13.5" thickBot="1" x14ac:dyDescent="0.25">
      <c r="A23" s="27">
        <v>20</v>
      </c>
      <c r="B23" s="27">
        <v>60</v>
      </c>
      <c r="C23" s="27">
        <v>100</v>
      </c>
      <c r="D23" s="27">
        <v>140</v>
      </c>
      <c r="E23" s="18"/>
      <c r="F23" s="18">
        <v>20</v>
      </c>
      <c r="G23">
        <v>20</v>
      </c>
      <c r="I23" s="16"/>
      <c r="J23" s="312"/>
      <c r="K23" s="312"/>
      <c r="O23" s="311"/>
      <c r="P23" s="311"/>
    </row>
    <row r="24" spans="1:18" x14ac:dyDescent="0.2">
      <c r="A24" s="26">
        <v>21</v>
      </c>
      <c r="B24" s="26">
        <v>61</v>
      </c>
      <c r="C24" s="26">
        <v>101</v>
      </c>
      <c r="D24" s="26">
        <v>141</v>
      </c>
      <c r="E24" s="17"/>
      <c r="F24" s="17"/>
      <c r="G24">
        <v>21</v>
      </c>
      <c r="I24" s="16"/>
      <c r="J24" s="19"/>
      <c r="O24" s="19"/>
    </row>
    <row r="25" spans="1:18" x14ac:dyDescent="0.2">
      <c r="A25" s="26">
        <v>22</v>
      </c>
      <c r="B25" s="26">
        <v>62</v>
      </c>
      <c r="C25" s="26">
        <v>102</v>
      </c>
      <c r="D25" s="26">
        <v>142</v>
      </c>
      <c r="E25" s="17"/>
      <c r="F25" s="17"/>
      <c r="G25">
        <v>22</v>
      </c>
      <c r="I25" s="16"/>
      <c r="J25" s="310"/>
      <c r="K25" s="310"/>
      <c r="L25" s="310"/>
      <c r="M25" s="310"/>
      <c r="O25" s="284"/>
      <c r="P25" s="284"/>
      <c r="Q25" s="284"/>
      <c r="R25" s="284"/>
    </row>
    <row r="26" spans="1:18" x14ac:dyDescent="0.2">
      <c r="A26" s="26">
        <v>23</v>
      </c>
      <c r="B26" s="26">
        <v>63</v>
      </c>
      <c r="C26" s="26">
        <v>103</v>
      </c>
      <c r="D26" s="26">
        <v>143</v>
      </c>
      <c r="E26" s="17"/>
      <c r="F26" s="17"/>
      <c r="G26">
        <v>23</v>
      </c>
      <c r="I26" s="16"/>
      <c r="J26" s="4"/>
      <c r="K26" s="4"/>
      <c r="L26" s="4"/>
      <c r="M26" s="4"/>
    </row>
    <row r="27" spans="1:18" ht="13.5" thickBot="1" x14ac:dyDescent="0.25">
      <c r="A27" s="27">
        <v>24</v>
      </c>
      <c r="B27" s="27">
        <v>64</v>
      </c>
      <c r="C27" s="27">
        <v>104</v>
      </c>
      <c r="D27" s="27">
        <v>144</v>
      </c>
      <c r="E27" s="18"/>
      <c r="F27" s="18">
        <v>24</v>
      </c>
      <c r="G27">
        <v>24</v>
      </c>
      <c r="I27" s="16"/>
    </row>
    <row r="28" spans="1:18" x14ac:dyDescent="0.2">
      <c r="A28" s="26">
        <v>25</v>
      </c>
      <c r="B28" s="26">
        <v>65</v>
      </c>
      <c r="C28" s="26">
        <v>105</v>
      </c>
      <c r="D28" s="26">
        <v>145</v>
      </c>
      <c r="E28" s="17"/>
      <c r="F28" s="17"/>
      <c r="G28">
        <v>25</v>
      </c>
      <c r="I28" s="16"/>
    </row>
    <row r="29" spans="1:18" x14ac:dyDescent="0.2">
      <c r="A29" s="26">
        <v>26</v>
      </c>
      <c r="B29" s="26">
        <v>66</v>
      </c>
      <c r="C29" s="26">
        <v>106</v>
      </c>
      <c r="D29" s="26">
        <v>146</v>
      </c>
      <c r="E29" s="17"/>
      <c r="F29" s="17"/>
      <c r="G29">
        <v>26</v>
      </c>
      <c r="I29" s="16"/>
    </row>
    <row r="30" spans="1:18" x14ac:dyDescent="0.2">
      <c r="A30" s="26">
        <v>27</v>
      </c>
      <c r="B30" s="26">
        <v>67</v>
      </c>
      <c r="C30" s="26">
        <v>107</v>
      </c>
      <c r="D30" s="26">
        <v>147</v>
      </c>
      <c r="E30" s="17"/>
      <c r="F30" s="17"/>
      <c r="G30">
        <v>27</v>
      </c>
      <c r="I30" s="16"/>
    </row>
    <row r="31" spans="1:18" ht="13.5" thickBot="1" x14ac:dyDescent="0.25">
      <c r="A31" s="27">
        <v>28</v>
      </c>
      <c r="B31" s="27">
        <v>68</v>
      </c>
      <c r="C31" s="27">
        <v>108</v>
      </c>
      <c r="D31" s="27">
        <v>148</v>
      </c>
      <c r="E31" s="18"/>
      <c r="F31" s="18">
        <v>28</v>
      </c>
      <c r="G31">
        <v>28</v>
      </c>
      <c r="I31" s="16"/>
      <c r="J31" s="2"/>
      <c r="K31" s="2"/>
      <c r="L31" s="2"/>
      <c r="M31" s="2"/>
    </row>
    <row r="32" spans="1:18" x14ac:dyDescent="0.2">
      <c r="A32" s="26">
        <v>29</v>
      </c>
      <c r="B32" s="26">
        <v>69</v>
      </c>
      <c r="C32" s="26">
        <v>109</v>
      </c>
      <c r="D32" s="26">
        <v>149</v>
      </c>
      <c r="E32" s="17"/>
      <c r="F32" s="17"/>
      <c r="G32">
        <v>29</v>
      </c>
      <c r="I32" s="16"/>
      <c r="O32" s="2"/>
      <c r="P32" s="2"/>
      <c r="Q32" s="2"/>
      <c r="R32" s="2"/>
    </row>
    <row r="33" spans="1:18" x14ac:dyDescent="0.2">
      <c r="A33" s="26">
        <v>30</v>
      </c>
      <c r="B33" s="26">
        <v>70</v>
      </c>
      <c r="C33" s="26">
        <v>110</v>
      </c>
      <c r="D33" s="26">
        <v>150</v>
      </c>
      <c r="E33" s="17"/>
      <c r="F33" s="17"/>
      <c r="G33">
        <v>30</v>
      </c>
      <c r="I33" s="16"/>
    </row>
    <row r="34" spans="1:18" x14ac:dyDescent="0.2">
      <c r="A34" s="26">
        <v>31</v>
      </c>
      <c r="B34" s="26">
        <v>71</v>
      </c>
      <c r="C34" s="26">
        <v>111</v>
      </c>
      <c r="D34" s="26">
        <v>151</v>
      </c>
      <c r="E34" s="17"/>
      <c r="F34" s="17"/>
      <c r="G34">
        <v>31</v>
      </c>
      <c r="I34" s="16"/>
    </row>
    <row r="35" spans="1:18" ht="13.5" thickBot="1" x14ac:dyDescent="0.25">
      <c r="A35" s="27">
        <v>32</v>
      </c>
      <c r="B35" s="27">
        <v>72</v>
      </c>
      <c r="C35" s="27">
        <v>112</v>
      </c>
      <c r="D35" s="27">
        <v>152</v>
      </c>
      <c r="E35" s="18"/>
      <c r="F35" s="18">
        <v>32</v>
      </c>
      <c r="G35">
        <v>32</v>
      </c>
      <c r="I35" s="16"/>
    </row>
    <row r="36" spans="1:18" x14ac:dyDescent="0.2">
      <c r="A36" s="26">
        <v>33</v>
      </c>
      <c r="B36" s="26">
        <v>73</v>
      </c>
      <c r="C36" s="26">
        <v>113</v>
      </c>
      <c r="D36" s="26">
        <v>153</v>
      </c>
      <c r="E36" s="17"/>
      <c r="F36" s="17"/>
      <c r="G36">
        <v>33</v>
      </c>
      <c r="I36" s="16"/>
      <c r="J36" s="2"/>
      <c r="K36" s="2"/>
      <c r="L36" s="2"/>
      <c r="M36" s="2"/>
      <c r="N36" s="2"/>
      <c r="O36" s="2"/>
    </row>
    <row r="37" spans="1:18" x14ac:dyDescent="0.2">
      <c r="A37" s="26">
        <v>34</v>
      </c>
      <c r="B37" s="26">
        <v>74</v>
      </c>
      <c r="C37" s="26">
        <v>114</v>
      </c>
      <c r="D37" s="26">
        <v>154</v>
      </c>
      <c r="E37" s="17"/>
      <c r="F37" s="17"/>
      <c r="G37">
        <v>34</v>
      </c>
      <c r="I37" s="16"/>
      <c r="J37" s="2"/>
      <c r="K37" s="2"/>
      <c r="L37" s="2"/>
      <c r="M37" s="2"/>
      <c r="N37" s="2"/>
      <c r="O37" s="2"/>
    </row>
    <row r="38" spans="1:18" x14ac:dyDescent="0.2">
      <c r="A38" s="26">
        <v>35</v>
      </c>
      <c r="B38" s="26">
        <v>75</v>
      </c>
      <c r="C38" s="26">
        <v>115</v>
      </c>
      <c r="D38" s="26">
        <v>155</v>
      </c>
      <c r="E38" s="17"/>
      <c r="F38" s="17"/>
      <c r="G38">
        <v>35</v>
      </c>
      <c r="I38" s="16"/>
      <c r="J38" s="2"/>
      <c r="K38" s="2"/>
      <c r="L38" s="2"/>
      <c r="M38" s="2"/>
      <c r="N38" s="2"/>
      <c r="O38" s="2"/>
      <c r="P38" s="2"/>
      <c r="Q38" s="2"/>
      <c r="R38" s="2"/>
    </row>
    <row r="39" spans="1:18" ht="13.5" thickBot="1" x14ac:dyDescent="0.25">
      <c r="A39" s="27">
        <v>36</v>
      </c>
      <c r="B39" s="27">
        <v>76</v>
      </c>
      <c r="C39" s="27">
        <v>116</v>
      </c>
      <c r="D39" s="27">
        <v>156</v>
      </c>
      <c r="E39" s="17"/>
      <c r="F39" s="17"/>
      <c r="G39">
        <v>36</v>
      </c>
      <c r="I39" s="14"/>
    </row>
    <row r="40" spans="1:18" x14ac:dyDescent="0.2">
      <c r="A40" s="17"/>
      <c r="B40" s="17"/>
      <c r="C40" s="17"/>
      <c r="D40" s="17"/>
      <c r="E40" s="17"/>
    </row>
    <row r="41" spans="1:18" x14ac:dyDescent="0.2">
      <c r="A41" s="17"/>
      <c r="B41" s="17"/>
      <c r="C41" s="17"/>
      <c r="D41" s="17"/>
      <c r="E41" s="17"/>
    </row>
    <row r="42" spans="1:18" x14ac:dyDescent="0.2">
      <c r="A42" s="17"/>
      <c r="B42" s="17"/>
      <c r="C42" s="17"/>
      <c r="D42" s="17"/>
      <c r="E42" s="17"/>
    </row>
    <row r="43" spans="1:18" x14ac:dyDescent="0.2">
      <c r="A43" s="17"/>
      <c r="B43" s="17"/>
      <c r="C43" s="17"/>
      <c r="D43" s="17"/>
      <c r="E43" s="17"/>
    </row>
    <row r="44" spans="1:18" x14ac:dyDescent="0.2">
      <c r="A44" s="17"/>
      <c r="B44" s="17"/>
      <c r="C44" s="17"/>
      <c r="D44" s="17"/>
      <c r="E44" s="17"/>
    </row>
    <row r="45" spans="1:18" x14ac:dyDescent="0.2">
      <c r="A45" s="17"/>
      <c r="B45" s="17"/>
      <c r="C45" s="17"/>
      <c r="D45" s="17"/>
      <c r="E45" s="17"/>
    </row>
    <row r="46" spans="1:18" x14ac:dyDescent="0.2">
      <c r="A46" s="17"/>
      <c r="B46" s="17"/>
      <c r="C46" s="17"/>
      <c r="D46" s="17"/>
      <c r="E46" s="17"/>
    </row>
    <row r="47" spans="1:18" x14ac:dyDescent="0.2">
      <c r="A47" s="17"/>
      <c r="B47" s="17"/>
      <c r="C47" s="17"/>
      <c r="D47" s="17"/>
      <c r="E47" s="17"/>
    </row>
    <row r="48" spans="1:18" x14ac:dyDescent="0.2">
      <c r="A48" s="17"/>
      <c r="B48" s="17"/>
      <c r="C48" s="17"/>
      <c r="D48" s="17"/>
      <c r="E48" s="17"/>
    </row>
    <row r="49" spans="1:5" x14ac:dyDescent="0.2">
      <c r="A49" s="17"/>
      <c r="B49" s="17"/>
      <c r="C49" s="17"/>
      <c r="D49" s="17"/>
      <c r="E49" s="17"/>
    </row>
    <row r="50" spans="1:5" x14ac:dyDescent="0.2">
      <c r="A50" s="17"/>
      <c r="B50" s="17"/>
      <c r="C50" s="17"/>
      <c r="D50" s="17"/>
      <c r="E50" s="17"/>
    </row>
    <row r="51" spans="1:5" x14ac:dyDescent="0.2">
      <c r="A51" s="17"/>
      <c r="B51" s="17"/>
      <c r="C51" s="17"/>
      <c r="D51" s="17"/>
      <c r="E51" s="17"/>
    </row>
  </sheetData>
  <mergeCells count="6">
    <mergeCell ref="J7:M7"/>
    <mergeCell ref="J25:M25"/>
    <mergeCell ref="O7:R7"/>
    <mergeCell ref="O23:P23"/>
    <mergeCell ref="O25:R25"/>
    <mergeCell ref="J23:K23"/>
  </mergeCells>
  <phoneticPr fontId="0" type="noConversion"/>
  <printOptions horizontalCentered="1" verticalCentered="1" headings="1" gridLines="1"/>
  <pageMargins left="0.5" right="0.5" top="0.5" bottom="0.5" header="0.5" footer="0.5"/>
  <pageSetup orientation="landscape" horizontalDpi="4294967293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60"/>
  <sheetViews>
    <sheetView workbookViewId="0">
      <selection activeCell="Q4" sqref="Q4"/>
    </sheetView>
  </sheetViews>
  <sheetFormatPr defaultRowHeight="12.75" x14ac:dyDescent="0.2"/>
  <cols>
    <col min="1" max="1" width="5" customWidth="1"/>
    <col min="2" max="2" width="4.85546875" customWidth="1"/>
    <col min="3" max="3" width="5.28515625" customWidth="1"/>
    <col min="4" max="5" width="5.7109375" customWidth="1"/>
    <col min="6" max="6" width="7.42578125" customWidth="1"/>
    <col min="7" max="7" width="6.7109375" customWidth="1"/>
    <col min="8" max="9" width="5.42578125" customWidth="1"/>
    <col min="10" max="10" width="6" customWidth="1"/>
    <col min="12" max="12" width="3.85546875" customWidth="1"/>
    <col min="13" max="13" width="3.7109375" customWidth="1"/>
    <col min="14" max="14" width="3.5703125" customWidth="1"/>
    <col min="15" max="16" width="3.42578125" customWidth="1"/>
    <col min="17" max="20" width="5.85546875" customWidth="1"/>
    <col min="21" max="21" width="3.42578125" customWidth="1"/>
    <col min="22" max="22" width="6" customWidth="1"/>
  </cols>
  <sheetData>
    <row r="1" spans="1:29" ht="13.5" thickBot="1" x14ac:dyDescent="0.25">
      <c r="A1" t="s">
        <v>87</v>
      </c>
      <c r="F1" s="114" t="e">
        <f>FLIGHTS!Q2</f>
        <v>#N/A</v>
      </c>
      <c r="G1" s="2" t="s">
        <v>26</v>
      </c>
      <c r="Q1" s="24" t="s">
        <v>0</v>
      </c>
      <c r="R1" s="24" t="s">
        <v>1</v>
      </c>
      <c r="S1" s="24" t="s">
        <v>2</v>
      </c>
      <c r="T1" s="24" t="s">
        <v>3</v>
      </c>
      <c r="U1" s="24"/>
      <c r="V1" s="24" t="s">
        <v>25</v>
      </c>
    </row>
    <row r="2" spans="1:29" ht="13.5" thickBot="1" x14ac:dyDescent="0.25">
      <c r="K2" s="114" t="e">
        <f>VLOOKUP(F1,L3:O37,2,FALSE)</f>
        <v>#N/A</v>
      </c>
      <c r="L2" s="2"/>
      <c r="M2" s="2"/>
      <c r="N2" s="2"/>
    </row>
    <row r="3" spans="1:29" ht="13.5" thickBot="1" x14ac:dyDescent="0.25">
      <c r="A3" s="122">
        <v>1</v>
      </c>
      <c r="B3" s="123" t="e">
        <f>IF(A3="","",VLOOKUP(A3,$G$3:$J$60,2,FALSE))</f>
        <v>#N/A</v>
      </c>
      <c r="C3" s="123" t="e">
        <f>IF($A3="","",VLOOKUP($A3,$G$3:$J$60,3,FALSE))</f>
        <v>#N/A</v>
      </c>
      <c r="D3" s="124" t="e">
        <f>IF($A3="","",VLOOKUP($A3,$G$3:$J$60,4,FALSE))</f>
        <v>#N/A</v>
      </c>
      <c r="G3" s="115" t="e">
        <f>IF(K2=0,"",1)</f>
        <v>#N/A</v>
      </c>
      <c r="H3" s="116" t="e">
        <f>IF(F1&lt;3,VLOOKUP(G3,$Y$7:AB8,2,FALSE),IF(F1&lt;4,VLOOKUP(G3,$Y$3:AB5,2,FALSE),IF(G3="","",VLOOKUP(G3,$Q$3:$T$38,2,FALSE))))</f>
        <v>#N/A</v>
      </c>
      <c r="I3" s="116" t="e">
        <f>IF(F1&lt;3,VLOOKUP(G3,$Y$7:AB8,3,FALSE),IF(F1&lt;4,VLOOKUP(G3,$Y$3:AB5,3,FALSE),IF(G3="","",VLOOKUP(G3,$Q$3:$T$38,3,FALSE))))</f>
        <v>#N/A</v>
      </c>
      <c r="J3" s="117" t="e">
        <f>IF(F1&lt;3,VLOOKUP(G3,$Y$7:AB8,4,FALSE),IF(F1&lt;4,VLOOKUP(G3,$Y$3:AB5,4,FALSE),IF(G3="","",VLOOKUP(G3,$Q$3:$T$38,4,FALSE))))</f>
        <v>#N/A</v>
      </c>
      <c r="L3" s="115">
        <v>2</v>
      </c>
      <c r="M3" s="116">
        <v>2</v>
      </c>
      <c r="N3" s="116"/>
      <c r="O3" s="117"/>
      <c r="Q3" s="26">
        <v>1</v>
      </c>
      <c r="R3" s="26">
        <v>42</v>
      </c>
      <c r="S3" s="26">
        <v>83</v>
      </c>
      <c r="T3" s="26">
        <v>124</v>
      </c>
      <c r="U3" s="17"/>
      <c r="Y3" s="231">
        <v>1</v>
      </c>
      <c r="Z3" s="231">
        <v>42</v>
      </c>
      <c r="AA3" s="231">
        <v>83</v>
      </c>
      <c r="AB3" s="231">
        <v>122</v>
      </c>
      <c r="AC3" s="6"/>
    </row>
    <row r="4" spans="1:29" ht="13.5" thickBot="1" x14ac:dyDescent="0.25">
      <c r="A4" s="125" t="e">
        <f>IF(A3="","",IF(A3+1&gt;$F$1,"",A3+1))</f>
        <v>#N/A</v>
      </c>
      <c r="B4" s="123" t="e">
        <f t="shared" ref="B4:B38" si="0">IF(A4="","",VLOOKUP(A4,$G$3:$J$60,2,FALSE))</f>
        <v>#N/A</v>
      </c>
      <c r="C4" s="123" t="e">
        <f t="shared" ref="C4:C38" si="1">IF($A4="","",VLOOKUP($A4,$G$3:$J$60,3,FALSE))</f>
        <v>#N/A</v>
      </c>
      <c r="D4" s="124" t="e">
        <f t="shared" ref="D4:D38" si="2">IF($A4="","",VLOOKUP($A4,$G$3:$J$60,4,FALSE))</f>
        <v>#N/A</v>
      </c>
      <c r="G4" s="118" t="e">
        <f>IF(G3="","",IF($G3+1&gt;$K$2,"",$G3+1))</f>
        <v>#N/A</v>
      </c>
      <c r="H4" s="116" t="e">
        <f>IF(F1&lt;3,VLOOKUP(G4,$Y$7:AB8,2,FALSE),IF(F1&lt;4,VLOOKUP(G4,$Y$3:AB5,2,FALSE),IF(G4="","",VLOOKUP(G4,$Q$3:$T$38,2,FALSE))))</f>
        <v>#N/A</v>
      </c>
      <c r="I4" s="116" t="e">
        <f>IF(F1&lt;3,VLOOKUP(G4,$Y$7:AB8,3,FALSE),IF(F1&lt;4,VLOOKUP(G4,$Y$3:AB5,3,FALSE),IF(G4="","",VLOOKUP(G4,$Q$3:$T$38,3,FALSE))))</f>
        <v>#N/A</v>
      </c>
      <c r="J4" s="117" t="e">
        <f>IF(F1&lt;3,VLOOKUP(G4,$Y$7:AB8,4,FALSE),IF(F1&lt;4,VLOOKUP(G4,$Y$3:AB5,4,FALSE),IF(G4="","",VLOOKUP(G4,$Q$3:$T$38,4,FALSE))))</f>
        <v>#N/A</v>
      </c>
      <c r="L4" s="118">
        <v>3</v>
      </c>
      <c r="M4" s="2">
        <v>3</v>
      </c>
      <c r="N4" s="2"/>
      <c r="O4" s="119"/>
      <c r="Q4" s="26">
        <v>2</v>
      </c>
      <c r="R4" s="26">
        <v>41</v>
      </c>
      <c r="S4" s="26">
        <v>84</v>
      </c>
      <c r="T4" s="26">
        <v>123</v>
      </c>
      <c r="U4" s="17"/>
      <c r="Y4" s="231">
        <v>2</v>
      </c>
      <c r="Z4" s="231">
        <v>43</v>
      </c>
      <c r="AA4" s="231">
        <v>81</v>
      </c>
      <c r="AB4" s="231">
        <v>123</v>
      </c>
      <c r="AC4" s="6"/>
    </row>
    <row r="5" spans="1:29" ht="13.5" thickBot="1" x14ac:dyDescent="0.25">
      <c r="A5" s="125" t="e">
        <f t="shared" ref="A5:A39" si="3">IF(A4="","",IF(A4+1&gt;$F$1,"",A4+1))</f>
        <v>#N/A</v>
      </c>
      <c r="B5" s="123" t="e">
        <f t="shared" si="0"/>
        <v>#N/A</v>
      </c>
      <c r="C5" s="123" t="e">
        <f t="shared" si="1"/>
        <v>#N/A</v>
      </c>
      <c r="D5" s="124" t="e">
        <f t="shared" si="2"/>
        <v>#N/A</v>
      </c>
      <c r="G5" s="118" t="e">
        <f t="shared" ref="G5:G39" si="4">IF(G4="","",IF($G4+1&gt;$K$2,"",$G4+1))</f>
        <v>#N/A</v>
      </c>
      <c r="H5" s="116" t="e">
        <f>IF(F1&lt;3,VLOOKUP(G5,$Y$7:AB8,2,FALSE),IF(F1&lt;4,VLOOKUP(G5,$Y$3:AB5,2,FALSE),IF(G5="","",VLOOKUP(G5,$Q$3:$T$38,2,FALSE))))</f>
        <v>#N/A</v>
      </c>
      <c r="I5" s="116" t="e">
        <f>IF(F1&lt;3,VLOOKUP(G5,$Y$7:AB8,3,FALSE),IF(F1&lt;4,VLOOKUP(G5,$Y$3:AB5,3,FALSE),IF(G5="","",VLOOKUP(G5,$Q$3:$T$38,3,FALSE))))</f>
        <v>#N/A</v>
      </c>
      <c r="J5" s="117" t="e">
        <f>IF(F1&lt;3,VLOOKUP(G5,$Y$7:AB8,4,FALSE),IF(F1&lt;4,VLOOKUP(G5,$Y$3:AB8,4,FALSE),IF(G5="","",VLOOKUP(G5,$Q$3:$T$38,4,FALSE))))</f>
        <v>#N/A</v>
      </c>
      <c r="L5" s="118">
        <v>4</v>
      </c>
      <c r="M5" s="2">
        <v>4</v>
      </c>
      <c r="N5" s="2"/>
      <c r="O5" s="119"/>
      <c r="Q5" s="26">
        <v>3</v>
      </c>
      <c r="R5" s="26">
        <v>44</v>
      </c>
      <c r="S5" s="26">
        <v>81</v>
      </c>
      <c r="T5" s="26">
        <v>122</v>
      </c>
      <c r="U5" s="17"/>
      <c r="Y5" s="232">
        <v>3</v>
      </c>
      <c r="Z5" s="232">
        <v>41</v>
      </c>
      <c r="AA5" s="232">
        <v>82</v>
      </c>
      <c r="AB5" s="232">
        <v>121</v>
      </c>
      <c r="AC5" s="233">
        <v>2</v>
      </c>
    </row>
    <row r="6" spans="1:29" ht="13.5" thickBot="1" x14ac:dyDescent="0.25">
      <c r="A6" s="125" t="e">
        <f t="shared" si="3"/>
        <v>#N/A</v>
      </c>
      <c r="B6" s="123" t="e">
        <f t="shared" si="0"/>
        <v>#N/A</v>
      </c>
      <c r="C6" s="123" t="e">
        <f t="shared" si="1"/>
        <v>#N/A</v>
      </c>
      <c r="D6" s="124" t="e">
        <f t="shared" si="2"/>
        <v>#N/A</v>
      </c>
      <c r="G6" s="118" t="e">
        <f t="shared" si="4"/>
        <v>#N/A</v>
      </c>
      <c r="H6" s="2" t="e">
        <f t="shared" ref="H6:H39" si="5">IF(G6="","",VLOOKUP(G6,$Q$3:$T$38,2,FALSE))</f>
        <v>#N/A</v>
      </c>
      <c r="I6" s="2" t="e">
        <f t="shared" ref="I6:I39" si="6">IF(G6="","",VLOOKUP(G6,$Q$3:$T$38,3,FALSE))</f>
        <v>#N/A</v>
      </c>
      <c r="J6" s="119" t="e">
        <f t="shared" ref="J6:J39" si="7">IF(G6="","",VLOOKUP(G6,$Q$3:$T$38,4,FALSE))</f>
        <v>#N/A</v>
      </c>
      <c r="L6" s="118">
        <v>5</v>
      </c>
      <c r="M6" s="2"/>
      <c r="N6" s="2">
        <v>1</v>
      </c>
      <c r="O6" s="119"/>
      <c r="Q6" s="27">
        <v>4</v>
      </c>
      <c r="R6" s="27">
        <v>43</v>
      </c>
      <c r="S6" s="27">
        <v>82</v>
      </c>
      <c r="T6" s="27">
        <v>121</v>
      </c>
      <c r="U6" s="18"/>
      <c r="V6" s="12">
        <v>4</v>
      </c>
    </row>
    <row r="7" spans="1:29" ht="13.5" thickBot="1" x14ac:dyDescent="0.25">
      <c r="A7" s="125" t="e">
        <f t="shared" si="3"/>
        <v>#N/A</v>
      </c>
      <c r="B7" s="123" t="e">
        <f t="shared" si="0"/>
        <v>#N/A</v>
      </c>
      <c r="C7" s="123" t="e">
        <f t="shared" si="1"/>
        <v>#N/A</v>
      </c>
      <c r="D7" s="124" t="e">
        <f t="shared" si="2"/>
        <v>#N/A</v>
      </c>
      <c r="G7" s="118" t="e">
        <f t="shared" si="4"/>
        <v>#N/A</v>
      </c>
      <c r="H7" s="2" t="e">
        <f t="shared" si="5"/>
        <v>#N/A</v>
      </c>
      <c r="I7" s="2" t="e">
        <f t="shared" si="6"/>
        <v>#N/A</v>
      </c>
      <c r="J7" s="119" t="e">
        <f t="shared" si="7"/>
        <v>#N/A</v>
      </c>
      <c r="L7" s="118">
        <v>6</v>
      </c>
      <c r="M7" s="2"/>
      <c r="N7" s="2"/>
      <c r="O7" s="119">
        <v>1</v>
      </c>
      <c r="Q7" s="26">
        <v>5</v>
      </c>
      <c r="R7" s="26">
        <v>46</v>
      </c>
      <c r="S7" s="26">
        <v>87</v>
      </c>
      <c r="T7" s="26">
        <v>128</v>
      </c>
      <c r="U7" s="17"/>
      <c r="Y7" s="231">
        <v>1</v>
      </c>
      <c r="Z7" s="231">
        <v>42</v>
      </c>
      <c r="AA7" s="231">
        <v>81</v>
      </c>
      <c r="AB7" s="231">
        <v>122</v>
      </c>
      <c r="AC7" s="6"/>
    </row>
    <row r="8" spans="1:29" ht="13.5" thickBot="1" x14ac:dyDescent="0.25">
      <c r="A8" s="125" t="e">
        <f t="shared" si="3"/>
        <v>#N/A</v>
      </c>
      <c r="B8" s="123" t="e">
        <f t="shared" si="0"/>
        <v>#N/A</v>
      </c>
      <c r="C8" s="123" t="e">
        <f t="shared" si="1"/>
        <v>#N/A</v>
      </c>
      <c r="D8" s="124" t="e">
        <f t="shared" si="2"/>
        <v>#N/A</v>
      </c>
      <c r="G8" s="118" t="e">
        <f t="shared" si="4"/>
        <v>#N/A</v>
      </c>
      <c r="H8" s="2" t="e">
        <f t="shared" si="5"/>
        <v>#N/A</v>
      </c>
      <c r="I8" s="2" t="e">
        <f t="shared" si="6"/>
        <v>#N/A</v>
      </c>
      <c r="J8" s="119" t="e">
        <f t="shared" si="7"/>
        <v>#N/A</v>
      </c>
      <c r="L8" s="118"/>
      <c r="M8" s="2"/>
      <c r="N8" s="2"/>
      <c r="O8" s="119"/>
      <c r="Q8" s="26">
        <v>6</v>
      </c>
      <c r="R8" s="26">
        <v>45</v>
      </c>
      <c r="S8" s="26">
        <v>88</v>
      </c>
      <c r="T8" s="26">
        <v>127</v>
      </c>
      <c r="U8" s="17"/>
      <c r="Y8" s="231">
        <v>2</v>
      </c>
      <c r="Z8" s="231">
        <v>41</v>
      </c>
      <c r="AA8" s="231">
        <v>82</v>
      </c>
      <c r="AB8" s="231">
        <v>121</v>
      </c>
      <c r="AC8" s="6"/>
    </row>
    <row r="9" spans="1:29" ht="13.5" thickBot="1" x14ac:dyDescent="0.25">
      <c r="A9" s="125" t="e">
        <f t="shared" si="3"/>
        <v>#N/A</v>
      </c>
      <c r="B9" s="123" t="e">
        <f t="shared" si="0"/>
        <v>#N/A</v>
      </c>
      <c r="C9" s="123" t="e">
        <f t="shared" si="1"/>
        <v>#N/A</v>
      </c>
      <c r="D9" s="124" t="e">
        <f t="shared" si="2"/>
        <v>#N/A</v>
      </c>
      <c r="G9" s="118" t="e">
        <f t="shared" si="4"/>
        <v>#N/A</v>
      </c>
      <c r="H9" s="2" t="e">
        <f t="shared" si="5"/>
        <v>#N/A</v>
      </c>
      <c r="I9" s="2" t="e">
        <f t="shared" si="6"/>
        <v>#N/A</v>
      </c>
      <c r="J9" s="119" t="e">
        <f t="shared" si="7"/>
        <v>#N/A</v>
      </c>
      <c r="L9" s="118">
        <v>8</v>
      </c>
      <c r="M9" s="2">
        <v>8</v>
      </c>
      <c r="N9" s="2"/>
      <c r="O9" s="119"/>
      <c r="Q9" s="26">
        <v>7</v>
      </c>
      <c r="R9" s="26">
        <v>48</v>
      </c>
      <c r="S9" s="26">
        <v>85</v>
      </c>
      <c r="T9" s="26">
        <v>126</v>
      </c>
      <c r="U9" s="17"/>
    </row>
    <row r="10" spans="1:29" ht="13.5" thickBot="1" x14ac:dyDescent="0.25">
      <c r="A10" s="125" t="e">
        <f t="shared" si="3"/>
        <v>#N/A</v>
      </c>
      <c r="B10" s="123" t="e">
        <f t="shared" si="0"/>
        <v>#N/A</v>
      </c>
      <c r="C10" s="123" t="e">
        <f t="shared" si="1"/>
        <v>#N/A</v>
      </c>
      <c r="D10" s="124" t="e">
        <f t="shared" si="2"/>
        <v>#N/A</v>
      </c>
      <c r="G10" s="118" t="e">
        <f t="shared" si="4"/>
        <v>#N/A</v>
      </c>
      <c r="H10" s="2" t="e">
        <f t="shared" si="5"/>
        <v>#N/A</v>
      </c>
      <c r="I10" s="2" t="e">
        <f t="shared" si="6"/>
        <v>#N/A</v>
      </c>
      <c r="J10" s="119" t="e">
        <f t="shared" si="7"/>
        <v>#N/A</v>
      </c>
      <c r="L10" s="118">
        <v>9</v>
      </c>
      <c r="M10" s="2">
        <v>4</v>
      </c>
      <c r="N10" s="2">
        <v>5</v>
      </c>
      <c r="O10" s="119"/>
      <c r="Q10" s="27">
        <v>8</v>
      </c>
      <c r="R10" s="27">
        <v>47</v>
      </c>
      <c r="S10" s="27">
        <v>86</v>
      </c>
      <c r="T10" s="27">
        <v>125</v>
      </c>
      <c r="U10" s="18"/>
      <c r="V10" s="12">
        <v>8</v>
      </c>
    </row>
    <row r="11" spans="1:29" ht="13.5" thickBot="1" x14ac:dyDescent="0.25">
      <c r="A11" s="125" t="e">
        <f t="shared" si="3"/>
        <v>#N/A</v>
      </c>
      <c r="B11" s="123" t="e">
        <f t="shared" si="0"/>
        <v>#N/A</v>
      </c>
      <c r="C11" s="123" t="e">
        <f t="shared" si="1"/>
        <v>#N/A</v>
      </c>
      <c r="D11" s="124" t="e">
        <f t="shared" si="2"/>
        <v>#N/A</v>
      </c>
      <c r="G11" s="118" t="e">
        <f t="shared" si="4"/>
        <v>#N/A</v>
      </c>
      <c r="H11" s="2" t="e">
        <f t="shared" si="5"/>
        <v>#N/A</v>
      </c>
      <c r="I11" s="2" t="e">
        <f t="shared" si="6"/>
        <v>#N/A</v>
      </c>
      <c r="J11" s="119" t="e">
        <f t="shared" si="7"/>
        <v>#N/A</v>
      </c>
      <c r="L11" s="118">
        <v>10</v>
      </c>
      <c r="M11" s="2">
        <v>4</v>
      </c>
      <c r="N11" s="2"/>
      <c r="O11" s="119">
        <v>5</v>
      </c>
      <c r="Q11" s="26">
        <v>9</v>
      </c>
      <c r="R11" s="26">
        <v>50</v>
      </c>
      <c r="S11" s="26">
        <v>91</v>
      </c>
      <c r="T11" s="26">
        <v>132</v>
      </c>
      <c r="U11" s="17"/>
    </row>
    <row r="12" spans="1:29" ht="13.5" thickBot="1" x14ac:dyDescent="0.25">
      <c r="A12" s="125" t="e">
        <f t="shared" si="3"/>
        <v>#N/A</v>
      </c>
      <c r="B12" s="123" t="e">
        <f t="shared" si="0"/>
        <v>#N/A</v>
      </c>
      <c r="C12" s="123" t="e">
        <f t="shared" si="1"/>
        <v>#N/A</v>
      </c>
      <c r="D12" s="124" t="e">
        <f t="shared" si="2"/>
        <v>#N/A</v>
      </c>
      <c r="G12" s="118" t="e">
        <f t="shared" si="4"/>
        <v>#N/A</v>
      </c>
      <c r="H12" s="2" t="e">
        <f t="shared" si="5"/>
        <v>#N/A</v>
      </c>
      <c r="I12" s="2" t="e">
        <f t="shared" si="6"/>
        <v>#N/A</v>
      </c>
      <c r="J12" s="119" t="e">
        <f t="shared" si="7"/>
        <v>#N/A</v>
      </c>
      <c r="L12" s="118">
        <v>11</v>
      </c>
      <c r="M12" s="2"/>
      <c r="N12" s="2">
        <v>1</v>
      </c>
      <c r="O12" s="119">
        <v>6</v>
      </c>
      <c r="Q12" s="26">
        <v>10</v>
      </c>
      <c r="R12" s="26">
        <v>49</v>
      </c>
      <c r="S12" s="26">
        <v>92</v>
      </c>
      <c r="T12" s="26">
        <v>131</v>
      </c>
      <c r="U12" s="17"/>
    </row>
    <row r="13" spans="1:29" ht="13.5" thickBot="1" x14ac:dyDescent="0.25">
      <c r="A13" s="125" t="e">
        <f t="shared" si="3"/>
        <v>#N/A</v>
      </c>
      <c r="B13" s="123" t="e">
        <f t="shared" si="0"/>
        <v>#N/A</v>
      </c>
      <c r="C13" s="123" t="e">
        <f t="shared" si="1"/>
        <v>#N/A</v>
      </c>
      <c r="D13" s="124" t="e">
        <f t="shared" si="2"/>
        <v>#N/A</v>
      </c>
      <c r="G13" s="118" t="e">
        <f t="shared" si="4"/>
        <v>#N/A</v>
      </c>
      <c r="H13" s="2" t="e">
        <f t="shared" si="5"/>
        <v>#N/A</v>
      </c>
      <c r="I13" s="2" t="e">
        <f t="shared" si="6"/>
        <v>#N/A</v>
      </c>
      <c r="J13" s="119" t="e">
        <f t="shared" si="7"/>
        <v>#N/A</v>
      </c>
      <c r="L13" s="118">
        <v>12</v>
      </c>
      <c r="M13" s="2">
        <v>12</v>
      </c>
      <c r="N13" s="2"/>
      <c r="O13" s="119"/>
      <c r="Q13" s="26">
        <v>11</v>
      </c>
      <c r="R13" s="26">
        <v>52</v>
      </c>
      <c r="S13" s="26">
        <v>89</v>
      </c>
      <c r="T13" s="26">
        <v>130</v>
      </c>
      <c r="U13" s="17"/>
    </row>
    <row r="14" spans="1:29" ht="13.5" thickBot="1" x14ac:dyDescent="0.25">
      <c r="A14" s="125" t="e">
        <f t="shared" si="3"/>
        <v>#N/A</v>
      </c>
      <c r="B14" s="123" t="e">
        <f t="shared" si="0"/>
        <v>#N/A</v>
      </c>
      <c r="C14" s="123" t="e">
        <f t="shared" si="1"/>
        <v>#N/A</v>
      </c>
      <c r="D14" s="124" t="e">
        <f t="shared" si="2"/>
        <v>#N/A</v>
      </c>
      <c r="G14" s="118" t="e">
        <f t="shared" si="4"/>
        <v>#N/A</v>
      </c>
      <c r="H14" s="2" t="e">
        <f t="shared" si="5"/>
        <v>#N/A</v>
      </c>
      <c r="I14" s="2" t="e">
        <f t="shared" si="6"/>
        <v>#N/A</v>
      </c>
      <c r="J14" s="119" t="e">
        <f t="shared" si="7"/>
        <v>#N/A</v>
      </c>
      <c r="L14" s="118">
        <v>13</v>
      </c>
      <c r="M14" s="2">
        <v>8</v>
      </c>
      <c r="N14" s="2">
        <v>9</v>
      </c>
      <c r="O14" s="119"/>
      <c r="Q14" s="27">
        <v>12</v>
      </c>
      <c r="R14" s="27">
        <v>51</v>
      </c>
      <c r="S14" s="27">
        <v>90</v>
      </c>
      <c r="T14" s="27">
        <v>129</v>
      </c>
      <c r="U14" s="18"/>
      <c r="V14" s="12">
        <v>12</v>
      </c>
    </row>
    <row r="15" spans="1:29" ht="13.5" thickBot="1" x14ac:dyDescent="0.25">
      <c r="A15" s="125" t="e">
        <f t="shared" si="3"/>
        <v>#N/A</v>
      </c>
      <c r="B15" s="123" t="e">
        <f t="shared" si="0"/>
        <v>#N/A</v>
      </c>
      <c r="C15" s="123" t="e">
        <f t="shared" si="1"/>
        <v>#N/A</v>
      </c>
      <c r="D15" s="124" t="e">
        <f t="shared" si="2"/>
        <v>#N/A</v>
      </c>
      <c r="G15" s="118" t="e">
        <f t="shared" si="4"/>
        <v>#N/A</v>
      </c>
      <c r="H15" s="2" t="e">
        <f t="shared" si="5"/>
        <v>#N/A</v>
      </c>
      <c r="I15" s="2" t="e">
        <f t="shared" si="6"/>
        <v>#N/A</v>
      </c>
      <c r="J15" s="119" t="e">
        <f t="shared" si="7"/>
        <v>#N/A</v>
      </c>
      <c r="L15" s="118">
        <v>14</v>
      </c>
      <c r="M15" s="2">
        <v>8</v>
      </c>
      <c r="N15" s="2"/>
      <c r="O15" s="119">
        <v>9</v>
      </c>
      <c r="Q15" s="26">
        <v>13</v>
      </c>
      <c r="R15" s="26">
        <v>54</v>
      </c>
      <c r="S15" s="26">
        <v>95</v>
      </c>
      <c r="T15" s="26">
        <v>136</v>
      </c>
      <c r="U15" s="17"/>
    </row>
    <row r="16" spans="1:29" ht="13.5" thickBot="1" x14ac:dyDescent="0.25">
      <c r="A16" s="125" t="e">
        <f t="shared" si="3"/>
        <v>#N/A</v>
      </c>
      <c r="B16" s="123" t="e">
        <f t="shared" si="0"/>
        <v>#N/A</v>
      </c>
      <c r="C16" s="123" t="e">
        <f t="shared" si="1"/>
        <v>#N/A</v>
      </c>
      <c r="D16" s="124" t="e">
        <f t="shared" si="2"/>
        <v>#N/A</v>
      </c>
      <c r="G16" s="118" t="e">
        <f t="shared" si="4"/>
        <v>#N/A</v>
      </c>
      <c r="H16" s="2" t="e">
        <f t="shared" si="5"/>
        <v>#N/A</v>
      </c>
      <c r="I16" s="2" t="e">
        <f t="shared" si="6"/>
        <v>#N/A</v>
      </c>
      <c r="J16" s="119" t="e">
        <f t="shared" si="7"/>
        <v>#N/A</v>
      </c>
      <c r="L16" s="118">
        <v>15</v>
      </c>
      <c r="M16" s="2">
        <v>4</v>
      </c>
      <c r="N16" s="2">
        <v>5</v>
      </c>
      <c r="O16" s="119">
        <v>10</v>
      </c>
      <c r="Q16" s="26">
        <v>14</v>
      </c>
      <c r="R16" s="26">
        <v>53</v>
      </c>
      <c r="S16" s="26">
        <v>96</v>
      </c>
      <c r="T16" s="26">
        <v>135</v>
      </c>
      <c r="U16" s="17"/>
    </row>
    <row r="17" spans="1:22" ht="13.5" thickBot="1" x14ac:dyDescent="0.25">
      <c r="A17" s="125" t="e">
        <f t="shared" si="3"/>
        <v>#N/A</v>
      </c>
      <c r="B17" s="123" t="e">
        <f t="shared" si="0"/>
        <v>#N/A</v>
      </c>
      <c r="C17" s="123" t="e">
        <f t="shared" si="1"/>
        <v>#N/A</v>
      </c>
      <c r="D17" s="124" t="e">
        <f t="shared" si="2"/>
        <v>#N/A</v>
      </c>
      <c r="G17" s="118" t="e">
        <f t="shared" si="4"/>
        <v>#N/A</v>
      </c>
      <c r="H17" s="2" t="e">
        <f t="shared" si="5"/>
        <v>#N/A</v>
      </c>
      <c r="I17" s="2" t="e">
        <f t="shared" si="6"/>
        <v>#N/A</v>
      </c>
      <c r="J17" s="119" t="e">
        <f t="shared" si="7"/>
        <v>#N/A</v>
      </c>
      <c r="L17" s="118">
        <v>16</v>
      </c>
      <c r="M17" s="2">
        <v>16</v>
      </c>
      <c r="N17" s="2"/>
      <c r="O17" s="119"/>
      <c r="Q17" s="26">
        <v>15</v>
      </c>
      <c r="R17" s="26">
        <v>56</v>
      </c>
      <c r="S17" s="26">
        <v>93</v>
      </c>
      <c r="T17" s="26">
        <v>134</v>
      </c>
      <c r="U17" s="17"/>
    </row>
    <row r="18" spans="1:22" ht="13.5" thickBot="1" x14ac:dyDescent="0.25">
      <c r="A18" s="125" t="e">
        <f t="shared" si="3"/>
        <v>#N/A</v>
      </c>
      <c r="B18" s="123" t="e">
        <f t="shared" si="0"/>
        <v>#N/A</v>
      </c>
      <c r="C18" s="123" t="e">
        <f t="shared" si="1"/>
        <v>#N/A</v>
      </c>
      <c r="D18" s="124" t="e">
        <f t="shared" si="2"/>
        <v>#N/A</v>
      </c>
      <c r="G18" s="118" t="e">
        <f t="shared" si="4"/>
        <v>#N/A</v>
      </c>
      <c r="H18" s="2" t="e">
        <f t="shared" si="5"/>
        <v>#N/A</v>
      </c>
      <c r="I18" s="2" t="e">
        <f t="shared" si="6"/>
        <v>#N/A</v>
      </c>
      <c r="J18" s="119" t="e">
        <f t="shared" si="7"/>
        <v>#N/A</v>
      </c>
      <c r="L18" s="118">
        <v>17</v>
      </c>
      <c r="M18" s="2">
        <v>12</v>
      </c>
      <c r="N18" s="2">
        <v>13</v>
      </c>
      <c r="O18" s="119"/>
      <c r="Q18" s="27">
        <v>16</v>
      </c>
      <c r="R18" s="27">
        <v>55</v>
      </c>
      <c r="S18" s="27">
        <v>94</v>
      </c>
      <c r="T18" s="27">
        <v>133</v>
      </c>
      <c r="U18" s="18"/>
      <c r="V18" s="12">
        <v>16</v>
      </c>
    </row>
    <row r="19" spans="1:22" ht="13.5" thickBot="1" x14ac:dyDescent="0.25">
      <c r="A19" s="125" t="e">
        <f t="shared" si="3"/>
        <v>#N/A</v>
      </c>
      <c r="B19" s="123" t="e">
        <f t="shared" si="0"/>
        <v>#N/A</v>
      </c>
      <c r="C19" s="123" t="e">
        <f t="shared" si="1"/>
        <v>#N/A</v>
      </c>
      <c r="D19" s="124" t="e">
        <f t="shared" si="2"/>
        <v>#N/A</v>
      </c>
      <c r="G19" s="118" t="e">
        <f t="shared" si="4"/>
        <v>#N/A</v>
      </c>
      <c r="H19" s="2" t="e">
        <f t="shared" si="5"/>
        <v>#N/A</v>
      </c>
      <c r="I19" s="2" t="e">
        <f t="shared" si="6"/>
        <v>#N/A</v>
      </c>
      <c r="J19" s="119" t="e">
        <f t="shared" si="7"/>
        <v>#N/A</v>
      </c>
      <c r="L19" s="118">
        <v>18</v>
      </c>
      <c r="M19" s="2">
        <v>12</v>
      </c>
      <c r="N19" s="2"/>
      <c r="O19" s="119">
        <v>13</v>
      </c>
      <c r="Q19" s="26">
        <v>17</v>
      </c>
      <c r="R19" s="26">
        <v>58</v>
      </c>
      <c r="S19" s="26">
        <v>99</v>
      </c>
      <c r="T19" s="26">
        <v>140</v>
      </c>
      <c r="U19" s="17"/>
    </row>
    <row r="20" spans="1:22" ht="13.5" thickBot="1" x14ac:dyDescent="0.25">
      <c r="A20" s="125" t="e">
        <f t="shared" si="3"/>
        <v>#N/A</v>
      </c>
      <c r="B20" s="123" t="e">
        <f t="shared" si="0"/>
        <v>#N/A</v>
      </c>
      <c r="C20" s="123" t="e">
        <f t="shared" si="1"/>
        <v>#N/A</v>
      </c>
      <c r="D20" s="124" t="e">
        <f t="shared" si="2"/>
        <v>#N/A</v>
      </c>
      <c r="G20" s="118" t="e">
        <f t="shared" si="4"/>
        <v>#N/A</v>
      </c>
      <c r="H20" s="2" t="e">
        <f t="shared" si="5"/>
        <v>#N/A</v>
      </c>
      <c r="I20" s="2" t="e">
        <f t="shared" si="6"/>
        <v>#N/A</v>
      </c>
      <c r="J20" s="119" t="e">
        <f t="shared" si="7"/>
        <v>#N/A</v>
      </c>
      <c r="L20" s="118">
        <v>19</v>
      </c>
      <c r="M20" s="2">
        <v>8</v>
      </c>
      <c r="N20" s="2">
        <v>9</v>
      </c>
      <c r="O20" s="119">
        <v>14</v>
      </c>
      <c r="Q20" s="26">
        <v>18</v>
      </c>
      <c r="R20" s="26">
        <v>57</v>
      </c>
      <c r="S20" s="26">
        <v>100</v>
      </c>
      <c r="T20" s="26">
        <v>139</v>
      </c>
      <c r="U20" s="17"/>
    </row>
    <row r="21" spans="1:22" ht="13.5" thickBot="1" x14ac:dyDescent="0.25">
      <c r="A21" s="125" t="e">
        <f t="shared" si="3"/>
        <v>#N/A</v>
      </c>
      <c r="B21" s="123" t="e">
        <f t="shared" si="0"/>
        <v>#N/A</v>
      </c>
      <c r="C21" s="123" t="e">
        <f t="shared" si="1"/>
        <v>#N/A</v>
      </c>
      <c r="D21" s="124" t="e">
        <f t="shared" si="2"/>
        <v>#N/A</v>
      </c>
      <c r="G21" s="118" t="e">
        <f t="shared" si="4"/>
        <v>#N/A</v>
      </c>
      <c r="H21" s="2" t="e">
        <f t="shared" si="5"/>
        <v>#N/A</v>
      </c>
      <c r="I21" s="2" t="e">
        <f t="shared" si="6"/>
        <v>#N/A</v>
      </c>
      <c r="J21" s="119" t="e">
        <f t="shared" si="7"/>
        <v>#N/A</v>
      </c>
      <c r="L21" s="118">
        <v>20</v>
      </c>
      <c r="M21" s="2">
        <v>20</v>
      </c>
      <c r="N21" s="2"/>
      <c r="O21" s="119"/>
      <c r="Q21" s="26">
        <v>19</v>
      </c>
      <c r="R21" s="26">
        <v>60</v>
      </c>
      <c r="S21" s="26">
        <v>97</v>
      </c>
      <c r="T21" s="26">
        <v>138</v>
      </c>
      <c r="U21" s="17"/>
    </row>
    <row r="22" spans="1:22" ht="13.5" thickBot="1" x14ac:dyDescent="0.25">
      <c r="A22" s="125" t="e">
        <f t="shared" si="3"/>
        <v>#N/A</v>
      </c>
      <c r="B22" s="123" t="e">
        <f t="shared" si="0"/>
        <v>#N/A</v>
      </c>
      <c r="C22" s="123" t="e">
        <f t="shared" si="1"/>
        <v>#N/A</v>
      </c>
      <c r="D22" s="124" t="e">
        <f t="shared" si="2"/>
        <v>#N/A</v>
      </c>
      <c r="G22" s="118" t="e">
        <f t="shared" si="4"/>
        <v>#N/A</v>
      </c>
      <c r="H22" s="2" t="e">
        <f t="shared" si="5"/>
        <v>#N/A</v>
      </c>
      <c r="I22" s="2" t="e">
        <f t="shared" si="6"/>
        <v>#N/A</v>
      </c>
      <c r="J22" s="119" t="e">
        <f t="shared" si="7"/>
        <v>#N/A</v>
      </c>
      <c r="L22" s="118">
        <v>21</v>
      </c>
      <c r="M22" s="2">
        <v>16</v>
      </c>
      <c r="N22" s="2">
        <v>17</v>
      </c>
      <c r="O22" s="119"/>
      <c r="Q22" s="27">
        <v>20</v>
      </c>
      <c r="R22" s="27">
        <v>59</v>
      </c>
      <c r="S22" s="27">
        <v>98</v>
      </c>
      <c r="T22" s="27">
        <v>137</v>
      </c>
      <c r="U22" s="18"/>
      <c r="V22" s="12">
        <v>20</v>
      </c>
    </row>
    <row r="23" spans="1:22" ht="13.5" thickBot="1" x14ac:dyDescent="0.25">
      <c r="A23" s="125" t="e">
        <f>IF(A22="","",IF(A22+1&gt;$F$1,"",A22+1))</f>
        <v>#N/A</v>
      </c>
      <c r="B23" s="123" t="e">
        <f t="shared" si="0"/>
        <v>#N/A</v>
      </c>
      <c r="C23" s="123" t="e">
        <f t="shared" si="1"/>
        <v>#N/A</v>
      </c>
      <c r="D23" s="124" t="e">
        <f t="shared" si="2"/>
        <v>#N/A</v>
      </c>
      <c r="G23" s="118" t="e">
        <f t="shared" si="4"/>
        <v>#N/A</v>
      </c>
      <c r="H23" s="2" t="e">
        <f t="shared" si="5"/>
        <v>#N/A</v>
      </c>
      <c r="I23" s="2" t="e">
        <f t="shared" si="6"/>
        <v>#N/A</v>
      </c>
      <c r="J23" s="119" t="e">
        <f t="shared" si="7"/>
        <v>#N/A</v>
      </c>
      <c r="L23" s="118">
        <v>22</v>
      </c>
      <c r="M23" s="2">
        <v>16</v>
      </c>
      <c r="N23" s="2"/>
      <c r="O23" s="119">
        <v>17</v>
      </c>
      <c r="Q23" s="26">
        <v>21</v>
      </c>
      <c r="R23" s="26">
        <v>62</v>
      </c>
      <c r="S23" s="26">
        <v>103</v>
      </c>
      <c r="T23" s="26">
        <v>144</v>
      </c>
      <c r="U23" s="17"/>
    </row>
    <row r="24" spans="1:22" ht="13.5" thickBot="1" x14ac:dyDescent="0.25">
      <c r="A24" s="125" t="e">
        <f t="shared" si="3"/>
        <v>#N/A</v>
      </c>
      <c r="B24" s="123" t="e">
        <f t="shared" si="0"/>
        <v>#N/A</v>
      </c>
      <c r="C24" s="123" t="e">
        <f t="shared" si="1"/>
        <v>#N/A</v>
      </c>
      <c r="D24" s="124" t="e">
        <f t="shared" si="2"/>
        <v>#N/A</v>
      </c>
      <c r="G24" s="118" t="e">
        <f t="shared" si="4"/>
        <v>#N/A</v>
      </c>
      <c r="H24" s="2" t="e">
        <f t="shared" si="5"/>
        <v>#N/A</v>
      </c>
      <c r="I24" s="2" t="e">
        <f t="shared" si="6"/>
        <v>#N/A</v>
      </c>
      <c r="J24" s="119" t="e">
        <f t="shared" si="7"/>
        <v>#N/A</v>
      </c>
      <c r="L24" s="118">
        <v>23</v>
      </c>
      <c r="M24" s="2">
        <v>12</v>
      </c>
      <c r="N24" s="2">
        <v>13</v>
      </c>
      <c r="O24" s="119">
        <v>18</v>
      </c>
      <c r="Q24" s="26">
        <v>22</v>
      </c>
      <c r="R24" s="26">
        <v>61</v>
      </c>
      <c r="S24" s="26">
        <v>104</v>
      </c>
      <c r="T24" s="26">
        <v>143</v>
      </c>
      <c r="U24" s="17"/>
    </row>
    <row r="25" spans="1:22" ht="13.5" thickBot="1" x14ac:dyDescent="0.25">
      <c r="A25" s="125" t="e">
        <f t="shared" si="3"/>
        <v>#N/A</v>
      </c>
      <c r="B25" s="123" t="e">
        <f t="shared" si="0"/>
        <v>#N/A</v>
      </c>
      <c r="C25" s="123" t="e">
        <f t="shared" si="1"/>
        <v>#N/A</v>
      </c>
      <c r="D25" s="124" t="e">
        <f t="shared" si="2"/>
        <v>#N/A</v>
      </c>
      <c r="G25" s="118" t="e">
        <f t="shared" si="4"/>
        <v>#N/A</v>
      </c>
      <c r="H25" s="2" t="e">
        <f t="shared" si="5"/>
        <v>#N/A</v>
      </c>
      <c r="I25" s="2" t="e">
        <f t="shared" si="6"/>
        <v>#N/A</v>
      </c>
      <c r="J25" s="119" t="e">
        <f t="shared" si="7"/>
        <v>#N/A</v>
      </c>
      <c r="L25" s="118">
        <v>24</v>
      </c>
      <c r="M25" s="2">
        <v>24</v>
      </c>
      <c r="N25" s="2"/>
      <c r="O25" s="119"/>
      <c r="Q25" s="26">
        <v>23</v>
      </c>
      <c r="R25" s="26">
        <v>64</v>
      </c>
      <c r="S25" s="26">
        <v>101</v>
      </c>
      <c r="T25" s="26">
        <v>142</v>
      </c>
      <c r="U25" s="17"/>
    </row>
    <row r="26" spans="1:22" ht="13.5" thickBot="1" x14ac:dyDescent="0.25">
      <c r="A26" s="125" t="e">
        <f t="shared" si="3"/>
        <v>#N/A</v>
      </c>
      <c r="B26" s="123" t="e">
        <f t="shared" si="0"/>
        <v>#N/A</v>
      </c>
      <c r="C26" s="123" t="e">
        <f t="shared" si="1"/>
        <v>#N/A</v>
      </c>
      <c r="D26" s="124" t="e">
        <f t="shared" si="2"/>
        <v>#N/A</v>
      </c>
      <c r="G26" s="118" t="e">
        <f t="shared" si="4"/>
        <v>#N/A</v>
      </c>
      <c r="H26" s="2" t="e">
        <f t="shared" si="5"/>
        <v>#N/A</v>
      </c>
      <c r="I26" s="2" t="e">
        <f t="shared" si="6"/>
        <v>#N/A</v>
      </c>
      <c r="J26" s="119" t="e">
        <f t="shared" si="7"/>
        <v>#N/A</v>
      </c>
      <c r="L26" s="118">
        <v>25</v>
      </c>
      <c r="M26" s="2">
        <v>20</v>
      </c>
      <c r="N26" s="2">
        <v>21</v>
      </c>
      <c r="O26" s="119"/>
      <c r="Q26" s="27">
        <v>24</v>
      </c>
      <c r="R26" s="27">
        <v>63</v>
      </c>
      <c r="S26" s="27">
        <v>102</v>
      </c>
      <c r="T26" s="27">
        <v>141</v>
      </c>
      <c r="U26" s="18"/>
      <c r="V26" s="12">
        <v>24</v>
      </c>
    </row>
    <row r="27" spans="1:22" ht="13.5" thickBot="1" x14ac:dyDescent="0.25">
      <c r="A27" s="125" t="e">
        <f t="shared" si="3"/>
        <v>#N/A</v>
      </c>
      <c r="B27" s="123" t="e">
        <f t="shared" si="0"/>
        <v>#N/A</v>
      </c>
      <c r="C27" s="123" t="e">
        <f t="shared" si="1"/>
        <v>#N/A</v>
      </c>
      <c r="D27" s="124" t="e">
        <f t="shared" si="2"/>
        <v>#N/A</v>
      </c>
      <c r="G27" s="118" t="e">
        <f t="shared" si="4"/>
        <v>#N/A</v>
      </c>
      <c r="H27" s="2" t="e">
        <f t="shared" si="5"/>
        <v>#N/A</v>
      </c>
      <c r="I27" s="2" t="e">
        <f t="shared" si="6"/>
        <v>#N/A</v>
      </c>
      <c r="J27" s="119" t="e">
        <f t="shared" si="7"/>
        <v>#N/A</v>
      </c>
      <c r="L27" s="118">
        <v>26</v>
      </c>
      <c r="M27" s="2">
        <v>20</v>
      </c>
      <c r="N27" s="2"/>
      <c r="O27" s="119">
        <v>21</v>
      </c>
      <c r="Q27" s="26">
        <v>25</v>
      </c>
      <c r="R27" s="26">
        <v>66</v>
      </c>
      <c r="S27" s="26">
        <v>107</v>
      </c>
      <c r="T27" s="26">
        <v>148</v>
      </c>
      <c r="U27" s="17"/>
    </row>
    <row r="28" spans="1:22" ht="13.5" thickBot="1" x14ac:dyDescent="0.25">
      <c r="A28" s="125" t="e">
        <f t="shared" si="3"/>
        <v>#N/A</v>
      </c>
      <c r="B28" s="123" t="e">
        <f t="shared" si="0"/>
        <v>#N/A</v>
      </c>
      <c r="C28" s="123" t="e">
        <f t="shared" si="1"/>
        <v>#N/A</v>
      </c>
      <c r="D28" s="124" t="e">
        <f t="shared" si="2"/>
        <v>#N/A</v>
      </c>
      <c r="G28" s="118" t="e">
        <f t="shared" si="4"/>
        <v>#N/A</v>
      </c>
      <c r="H28" s="2" t="e">
        <f t="shared" si="5"/>
        <v>#N/A</v>
      </c>
      <c r="I28" s="2" t="e">
        <f t="shared" si="6"/>
        <v>#N/A</v>
      </c>
      <c r="J28" s="119" t="e">
        <f t="shared" si="7"/>
        <v>#N/A</v>
      </c>
      <c r="L28" s="118">
        <v>27</v>
      </c>
      <c r="M28" s="2">
        <v>16</v>
      </c>
      <c r="N28" s="2">
        <v>17</v>
      </c>
      <c r="O28" s="119">
        <v>22</v>
      </c>
      <c r="Q28" s="26">
        <v>26</v>
      </c>
      <c r="R28" s="26">
        <v>65</v>
      </c>
      <c r="S28" s="26">
        <v>108</v>
      </c>
      <c r="T28" s="26">
        <v>147</v>
      </c>
      <c r="U28" s="17"/>
    </row>
    <row r="29" spans="1:22" ht="13.5" thickBot="1" x14ac:dyDescent="0.25">
      <c r="A29" s="125" t="e">
        <f t="shared" si="3"/>
        <v>#N/A</v>
      </c>
      <c r="B29" s="123" t="e">
        <f t="shared" si="0"/>
        <v>#N/A</v>
      </c>
      <c r="C29" s="123" t="e">
        <f t="shared" si="1"/>
        <v>#N/A</v>
      </c>
      <c r="D29" s="124" t="e">
        <f t="shared" si="2"/>
        <v>#N/A</v>
      </c>
      <c r="G29" s="118" t="e">
        <f t="shared" si="4"/>
        <v>#N/A</v>
      </c>
      <c r="H29" s="2" t="e">
        <f t="shared" si="5"/>
        <v>#N/A</v>
      </c>
      <c r="I29" s="2" t="e">
        <f t="shared" si="6"/>
        <v>#N/A</v>
      </c>
      <c r="J29" s="119" t="e">
        <f t="shared" si="7"/>
        <v>#N/A</v>
      </c>
      <c r="L29" s="118">
        <v>28</v>
      </c>
      <c r="M29" s="2">
        <v>28</v>
      </c>
      <c r="N29" s="2"/>
      <c r="O29" s="119"/>
      <c r="Q29" s="26">
        <v>27</v>
      </c>
      <c r="R29" s="26">
        <v>68</v>
      </c>
      <c r="S29" s="26">
        <v>105</v>
      </c>
      <c r="T29" s="26">
        <v>146</v>
      </c>
      <c r="U29" s="17"/>
    </row>
    <row r="30" spans="1:22" ht="13.5" thickBot="1" x14ac:dyDescent="0.25">
      <c r="A30" s="125" t="e">
        <f t="shared" si="3"/>
        <v>#N/A</v>
      </c>
      <c r="B30" s="123" t="e">
        <f t="shared" si="0"/>
        <v>#N/A</v>
      </c>
      <c r="C30" s="123" t="e">
        <f t="shared" si="1"/>
        <v>#N/A</v>
      </c>
      <c r="D30" s="124" t="e">
        <f t="shared" si="2"/>
        <v>#N/A</v>
      </c>
      <c r="G30" s="118" t="e">
        <f t="shared" si="4"/>
        <v>#N/A</v>
      </c>
      <c r="H30" s="2" t="e">
        <f t="shared" si="5"/>
        <v>#N/A</v>
      </c>
      <c r="I30" s="2" t="e">
        <f t="shared" si="6"/>
        <v>#N/A</v>
      </c>
      <c r="J30" s="119" t="e">
        <f t="shared" si="7"/>
        <v>#N/A</v>
      </c>
      <c r="L30" s="118">
        <v>29</v>
      </c>
      <c r="M30" s="2">
        <v>24</v>
      </c>
      <c r="N30" s="2">
        <v>25</v>
      </c>
      <c r="O30" s="119"/>
      <c r="Q30" s="27">
        <v>28</v>
      </c>
      <c r="R30" s="27">
        <v>67</v>
      </c>
      <c r="S30" s="27">
        <v>106</v>
      </c>
      <c r="T30" s="27">
        <v>145</v>
      </c>
      <c r="U30" s="18"/>
      <c r="V30" s="12">
        <v>28</v>
      </c>
    </row>
    <row r="31" spans="1:22" ht="13.5" thickBot="1" x14ac:dyDescent="0.25">
      <c r="A31" s="125" t="e">
        <f t="shared" si="3"/>
        <v>#N/A</v>
      </c>
      <c r="B31" s="123" t="e">
        <f t="shared" si="0"/>
        <v>#N/A</v>
      </c>
      <c r="C31" s="123" t="e">
        <f t="shared" si="1"/>
        <v>#N/A</v>
      </c>
      <c r="D31" s="124" t="e">
        <f t="shared" si="2"/>
        <v>#N/A</v>
      </c>
      <c r="G31" s="118" t="e">
        <f t="shared" si="4"/>
        <v>#N/A</v>
      </c>
      <c r="H31" s="2" t="e">
        <f t="shared" si="5"/>
        <v>#N/A</v>
      </c>
      <c r="I31" s="2" t="e">
        <f t="shared" si="6"/>
        <v>#N/A</v>
      </c>
      <c r="J31" s="119" t="e">
        <f t="shared" si="7"/>
        <v>#N/A</v>
      </c>
      <c r="L31" s="118">
        <v>30</v>
      </c>
      <c r="M31" s="2">
        <v>24</v>
      </c>
      <c r="N31" s="2"/>
      <c r="O31" s="119">
        <v>25</v>
      </c>
      <c r="Q31" s="26">
        <v>29</v>
      </c>
      <c r="R31" s="26">
        <v>70</v>
      </c>
      <c r="S31" s="26">
        <v>111</v>
      </c>
      <c r="T31" s="26">
        <v>152</v>
      </c>
      <c r="U31" s="17"/>
    </row>
    <row r="32" spans="1:22" ht="13.5" thickBot="1" x14ac:dyDescent="0.25">
      <c r="A32" s="125" t="e">
        <f t="shared" si="3"/>
        <v>#N/A</v>
      </c>
      <c r="B32" s="123" t="e">
        <f t="shared" si="0"/>
        <v>#N/A</v>
      </c>
      <c r="C32" s="123" t="e">
        <f t="shared" si="1"/>
        <v>#N/A</v>
      </c>
      <c r="D32" s="124" t="e">
        <f t="shared" si="2"/>
        <v>#N/A</v>
      </c>
      <c r="G32" s="118" t="e">
        <f t="shared" si="4"/>
        <v>#N/A</v>
      </c>
      <c r="H32" s="2" t="e">
        <f t="shared" si="5"/>
        <v>#N/A</v>
      </c>
      <c r="I32" s="2" t="e">
        <f t="shared" si="6"/>
        <v>#N/A</v>
      </c>
      <c r="J32" s="119" t="e">
        <f t="shared" si="7"/>
        <v>#N/A</v>
      </c>
      <c r="L32" s="118">
        <v>31</v>
      </c>
      <c r="M32" s="2">
        <v>20</v>
      </c>
      <c r="N32" s="2">
        <v>21</v>
      </c>
      <c r="O32" s="119">
        <v>26</v>
      </c>
      <c r="Q32" s="26">
        <v>30</v>
      </c>
      <c r="R32" s="26">
        <v>69</v>
      </c>
      <c r="S32" s="26">
        <v>112</v>
      </c>
      <c r="T32" s="26">
        <v>151</v>
      </c>
      <c r="U32" s="17"/>
    </row>
    <row r="33" spans="1:22" ht="13.5" thickBot="1" x14ac:dyDescent="0.25">
      <c r="A33" s="125" t="e">
        <f t="shared" si="3"/>
        <v>#N/A</v>
      </c>
      <c r="B33" s="123" t="e">
        <f t="shared" si="0"/>
        <v>#N/A</v>
      </c>
      <c r="C33" s="123" t="e">
        <f t="shared" si="1"/>
        <v>#N/A</v>
      </c>
      <c r="D33" s="124" t="e">
        <f t="shared" si="2"/>
        <v>#N/A</v>
      </c>
      <c r="G33" s="118" t="e">
        <f t="shared" si="4"/>
        <v>#N/A</v>
      </c>
      <c r="H33" s="2" t="e">
        <f t="shared" si="5"/>
        <v>#N/A</v>
      </c>
      <c r="I33" s="2" t="e">
        <f t="shared" si="6"/>
        <v>#N/A</v>
      </c>
      <c r="J33" s="119" t="e">
        <f t="shared" si="7"/>
        <v>#N/A</v>
      </c>
      <c r="L33" s="118">
        <v>32</v>
      </c>
      <c r="M33" s="13">
        <v>32</v>
      </c>
      <c r="N33" s="2"/>
      <c r="O33" s="119"/>
      <c r="Q33" s="26">
        <v>31</v>
      </c>
      <c r="R33" s="26">
        <v>72</v>
      </c>
      <c r="S33" s="26">
        <v>109</v>
      </c>
      <c r="T33" s="26">
        <v>150</v>
      </c>
      <c r="U33" s="17"/>
    </row>
    <row r="34" spans="1:22" ht="13.5" thickBot="1" x14ac:dyDescent="0.25">
      <c r="A34" s="125" t="e">
        <f t="shared" si="3"/>
        <v>#N/A</v>
      </c>
      <c r="B34" s="123" t="e">
        <f t="shared" si="0"/>
        <v>#N/A</v>
      </c>
      <c r="C34" s="123" t="e">
        <f t="shared" si="1"/>
        <v>#N/A</v>
      </c>
      <c r="D34" s="124" t="e">
        <f t="shared" si="2"/>
        <v>#N/A</v>
      </c>
      <c r="G34" s="118" t="e">
        <f t="shared" si="4"/>
        <v>#N/A</v>
      </c>
      <c r="H34" s="2" t="e">
        <f t="shared" si="5"/>
        <v>#N/A</v>
      </c>
      <c r="I34" s="2" t="e">
        <f t="shared" si="6"/>
        <v>#N/A</v>
      </c>
      <c r="J34" s="119" t="e">
        <f t="shared" si="7"/>
        <v>#N/A</v>
      </c>
      <c r="L34" s="118">
        <v>33</v>
      </c>
      <c r="M34" s="2">
        <v>28</v>
      </c>
      <c r="N34" s="2">
        <v>29</v>
      </c>
      <c r="O34" s="119"/>
      <c r="Q34" s="27">
        <v>32</v>
      </c>
      <c r="R34" s="27">
        <v>71</v>
      </c>
      <c r="S34" s="27">
        <v>110</v>
      </c>
      <c r="T34" s="27">
        <v>149</v>
      </c>
      <c r="U34" s="18"/>
      <c r="V34" s="12">
        <v>32</v>
      </c>
    </row>
    <row r="35" spans="1:22" ht="13.5" thickBot="1" x14ac:dyDescent="0.25">
      <c r="A35" s="125" t="e">
        <f t="shared" si="3"/>
        <v>#N/A</v>
      </c>
      <c r="B35" s="123" t="e">
        <f t="shared" si="0"/>
        <v>#N/A</v>
      </c>
      <c r="C35" s="123" t="e">
        <f t="shared" si="1"/>
        <v>#N/A</v>
      </c>
      <c r="D35" s="124" t="e">
        <f t="shared" si="2"/>
        <v>#N/A</v>
      </c>
      <c r="G35" s="118" t="e">
        <f t="shared" si="4"/>
        <v>#N/A</v>
      </c>
      <c r="H35" s="2" t="e">
        <f t="shared" si="5"/>
        <v>#N/A</v>
      </c>
      <c r="I35" s="2" t="e">
        <f t="shared" si="6"/>
        <v>#N/A</v>
      </c>
      <c r="J35" s="119" t="e">
        <f t="shared" si="7"/>
        <v>#N/A</v>
      </c>
      <c r="L35" s="118">
        <v>34</v>
      </c>
      <c r="M35" s="2">
        <v>28</v>
      </c>
      <c r="N35" s="2"/>
      <c r="O35" s="119">
        <v>29</v>
      </c>
      <c r="Q35" s="26">
        <v>33</v>
      </c>
      <c r="R35" s="26">
        <v>74</v>
      </c>
      <c r="S35" s="26">
        <v>115</v>
      </c>
      <c r="T35" s="26">
        <v>156</v>
      </c>
      <c r="U35" s="17"/>
    </row>
    <row r="36" spans="1:22" ht="13.5" thickBot="1" x14ac:dyDescent="0.25">
      <c r="A36" s="125" t="e">
        <f t="shared" si="3"/>
        <v>#N/A</v>
      </c>
      <c r="B36" s="123" t="e">
        <f t="shared" si="0"/>
        <v>#N/A</v>
      </c>
      <c r="C36" s="123" t="e">
        <f t="shared" si="1"/>
        <v>#N/A</v>
      </c>
      <c r="D36" s="124" t="e">
        <f t="shared" si="2"/>
        <v>#N/A</v>
      </c>
      <c r="G36" s="118" t="e">
        <f t="shared" si="4"/>
        <v>#N/A</v>
      </c>
      <c r="H36" s="2" t="e">
        <f t="shared" si="5"/>
        <v>#N/A</v>
      </c>
      <c r="I36" s="2" t="e">
        <f t="shared" si="6"/>
        <v>#N/A</v>
      </c>
      <c r="J36" s="119" t="e">
        <f t="shared" si="7"/>
        <v>#N/A</v>
      </c>
      <c r="L36" s="118">
        <v>35</v>
      </c>
      <c r="M36" s="2">
        <v>24</v>
      </c>
      <c r="N36" s="2">
        <v>25</v>
      </c>
      <c r="O36" s="119">
        <v>30</v>
      </c>
      <c r="Q36" s="26">
        <v>34</v>
      </c>
      <c r="R36" s="26">
        <v>73</v>
      </c>
      <c r="S36" s="26">
        <v>116</v>
      </c>
      <c r="T36" s="26">
        <v>155</v>
      </c>
      <c r="U36" s="17"/>
    </row>
    <row r="37" spans="1:22" ht="13.5" thickBot="1" x14ac:dyDescent="0.25">
      <c r="A37" s="125" t="e">
        <f t="shared" si="3"/>
        <v>#N/A</v>
      </c>
      <c r="B37" s="123" t="e">
        <f t="shared" si="0"/>
        <v>#N/A</v>
      </c>
      <c r="C37" s="123" t="e">
        <f t="shared" si="1"/>
        <v>#N/A</v>
      </c>
      <c r="D37" s="124" t="e">
        <f t="shared" si="2"/>
        <v>#N/A</v>
      </c>
      <c r="G37" s="118" t="e">
        <f t="shared" si="4"/>
        <v>#N/A</v>
      </c>
      <c r="H37" s="2" t="e">
        <f t="shared" si="5"/>
        <v>#N/A</v>
      </c>
      <c r="I37" s="2" t="e">
        <f t="shared" si="6"/>
        <v>#N/A</v>
      </c>
      <c r="J37" s="119" t="e">
        <f t="shared" si="7"/>
        <v>#N/A</v>
      </c>
      <c r="L37" s="120">
        <v>36</v>
      </c>
      <c r="M37" s="12">
        <v>36</v>
      </c>
      <c r="N37" s="12"/>
      <c r="O37" s="121"/>
      <c r="Q37" s="26">
        <v>35</v>
      </c>
      <c r="R37" s="26">
        <v>76</v>
      </c>
      <c r="S37" s="26">
        <v>113</v>
      </c>
      <c r="T37" s="26">
        <v>154</v>
      </c>
      <c r="U37" s="17"/>
    </row>
    <row r="38" spans="1:22" ht="13.5" thickBot="1" x14ac:dyDescent="0.25">
      <c r="A38" s="126" t="e">
        <f t="shared" si="3"/>
        <v>#N/A</v>
      </c>
      <c r="B38" s="123" t="e">
        <f t="shared" si="0"/>
        <v>#N/A</v>
      </c>
      <c r="C38" s="123" t="e">
        <f t="shared" si="1"/>
        <v>#N/A</v>
      </c>
      <c r="D38" s="124" t="e">
        <f t="shared" si="2"/>
        <v>#N/A</v>
      </c>
      <c r="G38" s="118" t="e">
        <f t="shared" si="4"/>
        <v>#N/A</v>
      </c>
      <c r="H38" s="2" t="e">
        <f t="shared" si="5"/>
        <v>#N/A</v>
      </c>
      <c r="I38" s="2" t="e">
        <f t="shared" si="6"/>
        <v>#N/A</v>
      </c>
      <c r="J38" s="119" t="e">
        <f t="shared" si="7"/>
        <v>#N/A</v>
      </c>
      <c r="Q38" s="27">
        <v>36</v>
      </c>
      <c r="R38" s="27">
        <v>75</v>
      </c>
      <c r="S38" s="27">
        <v>114</v>
      </c>
      <c r="T38" s="27">
        <v>153</v>
      </c>
      <c r="U38" s="17"/>
    </row>
    <row r="39" spans="1:22" ht="13.5" thickBot="1" x14ac:dyDescent="0.25">
      <c r="A39" s="118" t="e">
        <f t="shared" si="3"/>
        <v>#N/A</v>
      </c>
      <c r="B39" s="2" t="e">
        <f>IF(A39="","",VLOOKUP(A39,$G$3:$J$52,2,FALSE))</f>
        <v>#N/A</v>
      </c>
      <c r="C39" s="2" t="e">
        <f>IF($A39="","",VLOOKUP($A39,$G$3:$J$52,3,FALSE))</f>
        <v>#N/A</v>
      </c>
      <c r="D39" s="119" t="e">
        <f>IF($A39="","",VLOOKUP($A39,$G$3:$J$52,4,FALSE))</f>
        <v>#N/A</v>
      </c>
      <c r="G39" s="120" t="e">
        <f t="shared" si="4"/>
        <v>#N/A</v>
      </c>
      <c r="H39" s="12" t="e">
        <f t="shared" si="5"/>
        <v>#N/A</v>
      </c>
      <c r="I39" s="12" t="e">
        <f t="shared" si="6"/>
        <v>#N/A</v>
      </c>
      <c r="J39" s="121" t="e">
        <f t="shared" si="7"/>
        <v>#N/A</v>
      </c>
    </row>
    <row r="40" spans="1:22" ht="13.5" thickBot="1" x14ac:dyDescent="0.25">
      <c r="K40" s="28" t="e">
        <f>VLOOKUP(F1,L5:O37,3,FALSE)</f>
        <v>#N/A</v>
      </c>
    </row>
    <row r="41" spans="1:22" x14ac:dyDescent="0.2">
      <c r="G41" s="115" t="e">
        <f t="shared" ref="G41:H45" si="8">IF($K$40=0,"",SUM(Q41+$K$40))</f>
        <v>#N/A</v>
      </c>
      <c r="H41" s="116" t="e">
        <f t="shared" si="8"/>
        <v>#N/A</v>
      </c>
      <c r="I41" s="116" t="e">
        <f t="shared" ref="I41:J45" si="9">IF($K$40=0,"",SUM(S41+$K$40))</f>
        <v>#N/A</v>
      </c>
      <c r="J41" s="117" t="e">
        <f t="shared" si="9"/>
        <v>#N/A</v>
      </c>
      <c r="L41" s="2"/>
      <c r="M41" s="2"/>
      <c r="N41" s="2"/>
      <c r="Q41" s="115">
        <v>0</v>
      </c>
      <c r="R41" s="116">
        <v>44</v>
      </c>
      <c r="S41" s="116">
        <v>82</v>
      </c>
      <c r="T41" s="117">
        <v>123</v>
      </c>
    </row>
    <row r="42" spans="1:22" x14ac:dyDescent="0.2">
      <c r="G42" s="118" t="e">
        <f t="shared" si="8"/>
        <v>#N/A</v>
      </c>
      <c r="H42" s="2" t="e">
        <f t="shared" si="8"/>
        <v>#N/A</v>
      </c>
      <c r="I42" s="2" t="e">
        <f t="shared" si="9"/>
        <v>#N/A</v>
      </c>
      <c r="J42" s="119" t="e">
        <f t="shared" si="9"/>
        <v>#N/A</v>
      </c>
      <c r="Q42" s="118">
        <v>1</v>
      </c>
      <c r="R42" s="2">
        <v>40</v>
      </c>
      <c r="S42" s="2">
        <v>83</v>
      </c>
      <c r="T42" s="119">
        <v>124</v>
      </c>
    </row>
    <row r="43" spans="1:22" x14ac:dyDescent="0.2">
      <c r="G43" s="118" t="e">
        <f t="shared" si="8"/>
        <v>#N/A</v>
      </c>
      <c r="H43" s="2" t="e">
        <f t="shared" si="8"/>
        <v>#N/A</v>
      </c>
      <c r="I43" s="2" t="e">
        <f t="shared" si="9"/>
        <v>#N/A</v>
      </c>
      <c r="J43" s="119" t="e">
        <f t="shared" si="9"/>
        <v>#N/A</v>
      </c>
      <c r="Q43" s="118">
        <v>2</v>
      </c>
      <c r="R43" s="2">
        <v>41</v>
      </c>
      <c r="S43" s="2">
        <v>84</v>
      </c>
      <c r="T43" s="119">
        <v>120</v>
      </c>
    </row>
    <row r="44" spans="1:22" x14ac:dyDescent="0.2">
      <c r="G44" s="118" t="e">
        <f t="shared" si="8"/>
        <v>#N/A</v>
      </c>
      <c r="H44" s="2" t="e">
        <f t="shared" si="8"/>
        <v>#N/A</v>
      </c>
      <c r="I44" s="2" t="e">
        <f t="shared" si="9"/>
        <v>#N/A</v>
      </c>
      <c r="J44" s="119" t="e">
        <f t="shared" si="9"/>
        <v>#N/A</v>
      </c>
      <c r="Q44" s="118">
        <v>3</v>
      </c>
      <c r="R44" s="2">
        <v>42</v>
      </c>
      <c r="S44" s="2">
        <v>80</v>
      </c>
      <c r="T44" s="119">
        <v>121</v>
      </c>
    </row>
    <row r="45" spans="1:22" ht="13.5" thickBot="1" x14ac:dyDescent="0.25">
      <c r="G45" s="120" t="e">
        <f t="shared" si="8"/>
        <v>#N/A</v>
      </c>
      <c r="H45" s="12" t="e">
        <f t="shared" si="8"/>
        <v>#N/A</v>
      </c>
      <c r="I45" s="12" t="e">
        <f t="shared" si="9"/>
        <v>#N/A</v>
      </c>
      <c r="J45" s="121" t="e">
        <f t="shared" si="9"/>
        <v>#N/A</v>
      </c>
      <c r="Q45" s="120">
        <v>4</v>
      </c>
      <c r="R45" s="12">
        <v>43</v>
      </c>
      <c r="S45" s="12">
        <v>81</v>
      </c>
      <c r="T45" s="121">
        <v>122</v>
      </c>
    </row>
    <row r="46" spans="1:22" ht="13.5" thickBot="1" x14ac:dyDescent="0.25">
      <c r="K46" s="28" t="e">
        <f>VLOOKUP(F1,L5:O37,4,FALSE)</f>
        <v>#N/A</v>
      </c>
    </row>
    <row r="47" spans="1:22" x14ac:dyDescent="0.2">
      <c r="G47" s="115" t="e">
        <f t="shared" ref="G47:G52" si="10">IF($K$46=0,"",$K$46+Q47)</f>
        <v>#N/A</v>
      </c>
      <c r="H47" s="116" t="e">
        <f t="shared" ref="H47:H52" si="11">IF($K$46=0,"",$K$46+R47)</f>
        <v>#N/A</v>
      </c>
      <c r="I47" s="116" t="e">
        <f t="shared" ref="I47:I52" si="12">IF($K$46=0,"",$K$46+S47)</f>
        <v>#N/A</v>
      </c>
      <c r="J47" s="117" t="e">
        <f t="shared" ref="J47:J52" si="13">IF($K$46=0,"",$K$46+T47)</f>
        <v>#N/A</v>
      </c>
      <c r="L47" s="2"/>
      <c r="M47" s="2"/>
      <c r="N47" s="2"/>
      <c r="Q47" s="115">
        <v>0</v>
      </c>
      <c r="R47" s="116">
        <v>45</v>
      </c>
      <c r="S47" s="116">
        <v>84</v>
      </c>
      <c r="T47" s="117">
        <v>123</v>
      </c>
    </row>
    <row r="48" spans="1:22" x14ac:dyDescent="0.2">
      <c r="G48" s="118" t="e">
        <f t="shared" si="10"/>
        <v>#N/A</v>
      </c>
      <c r="H48" s="2" t="e">
        <f t="shared" si="11"/>
        <v>#N/A</v>
      </c>
      <c r="I48" s="2" t="e">
        <f t="shared" si="12"/>
        <v>#N/A</v>
      </c>
      <c r="J48" s="119" t="e">
        <f t="shared" si="13"/>
        <v>#N/A</v>
      </c>
      <c r="Q48" s="118">
        <v>1</v>
      </c>
      <c r="R48" s="2">
        <v>40</v>
      </c>
      <c r="S48" s="2">
        <v>85</v>
      </c>
      <c r="T48" s="119">
        <v>124</v>
      </c>
    </row>
    <row r="49" spans="7:20" x14ac:dyDescent="0.2">
      <c r="G49" s="118" t="e">
        <f t="shared" si="10"/>
        <v>#N/A</v>
      </c>
      <c r="H49" s="2" t="e">
        <f t="shared" si="11"/>
        <v>#N/A</v>
      </c>
      <c r="I49" s="2" t="e">
        <f t="shared" si="12"/>
        <v>#N/A</v>
      </c>
      <c r="J49" s="119" t="e">
        <f t="shared" si="13"/>
        <v>#N/A</v>
      </c>
      <c r="Q49" s="118">
        <v>2</v>
      </c>
      <c r="R49" s="2">
        <v>41</v>
      </c>
      <c r="S49" s="2">
        <v>80</v>
      </c>
      <c r="T49" s="119">
        <v>125</v>
      </c>
    </row>
    <row r="50" spans="7:20" x14ac:dyDescent="0.2">
      <c r="G50" s="118" t="e">
        <f t="shared" si="10"/>
        <v>#N/A</v>
      </c>
      <c r="H50" s="2" t="e">
        <f t="shared" si="11"/>
        <v>#N/A</v>
      </c>
      <c r="I50" s="2" t="e">
        <f t="shared" si="12"/>
        <v>#N/A</v>
      </c>
      <c r="J50" s="119" t="e">
        <f t="shared" si="13"/>
        <v>#N/A</v>
      </c>
      <c r="Q50" s="118">
        <v>3</v>
      </c>
      <c r="R50" s="2">
        <v>42</v>
      </c>
      <c r="S50" s="2">
        <v>81</v>
      </c>
      <c r="T50" s="119">
        <v>120</v>
      </c>
    </row>
    <row r="51" spans="7:20" x14ac:dyDescent="0.2">
      <c r="G51" s="118" t="e">
        <f t="shared" si="10"/>
        <v>#N/A</v>
      </c>
      <c r="H51" s="2" t="e">
        <f t="shared" si="11"/>
        <v>#N/A</v>
      </c>
      <c r="I51" s="2" t="e">
        <f t="shared" si="12"/>
        <v>#N/A</v>
      </c>
      <c r="J51" s="119" t="e">
        <f t="shared" si="13"/>
        <v>#N/A</v>
      </c>
      <c r="Q51" s="118">
        <v>4</v>
      </c>
      <c r="R51" s="2">
        <v>43</v>
      </c>
      <c r="S51" s="2">
        <v>82</v>
      </c>
      <c r="T51" s="119">
        <v>121</v>
      </c>
    </row>
    <row r="52" spans="7:20" ht="13.5" thickBot="1" x14ac:dyDescent="0.25">
      <c r="G52" s="120" t="e">
        <f t="shared" si="10"/>
        <v>#N/A</v>
      </c>
      <c r="H52" s="12" t="e">
        <f t="shared" si="11"/>
        <v>#N/A</v>
      </c>
      <c r="I52" s="12" t="e">
        <f t="shared" si="12"/>
        <v>#N/A</v>
      </c>
      <c r="J52" s="121" t="e">
        <f t="shared" si="13"/>
        <v>#N/A</v>
      </c>
      <c r="Q52" s="120">
        <v>5</v>
      </c>
      <c r="R52" s="12">
        <v>44</v>
      </c>
      <c r="S52" s="12">
        <v>83</v>
      </c>
      <c r="T52" s="121">
        <v>122</v>
      </c>
    </row>
    <row r="53" spans="7:20" ht="13.5" thickBot="1" x14ac:dyDescent="0.25">
      <c r="K53" s="142" t="e">
        <f>IF(F1=7,7,"")</f>
        <v>#N/A</v>
      </c>
    </row>
    <row r="54" spans="7:20" x14ac:dyDescent="0.2">
      <c r="G54" s="115" t="e">
        <f>IF($K$53="","",$K$53+Q54)</f>
        <v>#N/A</v>
      </c>
      <c r="H54" s="116" t="e">
        <f t="shared" ref="H54:J60" si="14">IF($K$53="","",$K$53+R54)</f>
        <v>#N/A</v>
      </c>
      <c r="I54" s="116" t="e">
        <f t="shared" si="14"/>
        <v>#N/A</v>
      </c>
      <c r="J54" s="117" t="e">
        <f t="shared" si="14"/>
        <v>#N/A</v>
      </c>
      <c r="Q54" s="143">
        <v>-6</v>
      </c>
      <c r="R54" s="135">
        <f>42-7</f>
        <v>35</v>
      </c>
      <c r="S54" s="135">
        <f>83-7</f>
        <v>76</v>
      </c>
      <c r="T54" s="144">
        <f>125-7</f>
        <v>118</v>
      </c>
    </row>
    <row r="55" spans="7:20" x14ac:dyDescent="0.2">
      <c r="G55" s="118" t="e">
        <f t="shared" ref="G55:G60" si="15">IF($K$53="","",$K$53+Q55)</f>
        <v>#N/A</v>
      </c>
      <c r="H55" s="2" t="e">
        <f t="shared" si="14"/>
        <v>#N/A</v>
      </c>
      <c r="I55" s="2" t="e">
        <f t="shared" si="14"/>
        <v>#N/A</v>
      </c>
      <c r="J55" s="119" t="e">
        <f t="shared" si="14"/>
        <v>#N/A</v>
      </c>
      <c r="Q55" s="145">
        <v>-5</v>
      </c>
      <c r="R55" s="2">
        <f>41-7</f>
        <v>34</v>
      </c>
      <c r="S55" s="2">
        <f>84-7</f>
        <v>77</v>
      </c>
      <c r="T55" s="146">
        <f>126-7</f>
        <v>119</v>
      </c>
    </row>
    <row r="56" spans="7:20" x14ac:dyDescent="0.2">
      <c r="G56" s="118" t="e">
        <f t="shared" si="15"/>
        <v>#N/A</v>
      </c>
      <c r="H56" s="2" t="e">
        <f t="shared" si="14"/>
        <v>#N/A</v>
      </c>
      <c r="I56" s="2" t="e">
        <f t="shared" si="14"/>
        <v>#N/A</v>
      </c>
      <c r="J56" s="119" t="e">
        <f t="shared" si="14"/>
        <v>#N/A</v>
      </c>
      <c r="Q56" s="145">
        <v>-4</v>
      </c>
      <c r="R56" s="2">
        <f>44-7</f>
        <v>37</v>
      </c>
      <c r="S56" s="2">
        <f>82-7</f>
        <v>75</v>
      </c>
      <c r="T56" s="146">
        <f>121-7</f>
        <v>114</v>
      </c>
    </row>
    <row r="57" spans="7:20" x14ac:dyDescent="0.2">
      <c r="G57" s="118" t="e">
        <f t="shared" si="15"/>
        <v>#N/A</v>
      </c>
      <c r="H57" s="2" t="e">
        <f t="shared" si="14"/>
        <v>#N/A</v>
      </c>
      <c r="I57" s="2" t="e">
        <f t="shared" si="14"/>
        <v>#N/A</v>
      </c>
      <c r="J57" s="119" t="e">
        <f t="shared" si="14"/>
        <v>#N/A</v>
      </c>
      <c r="Q57" s="145">
        <v>-3</v>
      </c>
      <c r="R57" s="2">
        <f>43-7</f>
        <v>36</v>
      </c>
      <c r="S57" s="2">
        <f>81-7</f>
        <v>74</v>
      </c>
      <c r="T57" s="146">
        <f>127-7</f>
        <v>120</v>
      </c>
    </row>
    <row r="58" spans="7:20" x14ac:dyDescent="0.2">
      <c r="G58" s="118" t="e">
        <f t="shared" si="15"/>
        <v>#N/A</v>
      </c>
      <c r="H58" s="2" t="e">
        <f t="shared" si="14"/>
        <v>#N/A</v>
      </c>
      <c r="I58" s="2" t="e">
        <f t="shared" si="14"/>
        <v>#N/A</v>
      </c>
      <c r="J58" s="119" t="e">
        <f t="shared" si="14"/>
        <v>#N/A</v>
      </c>
      <c r="Q58" s="145">
        <v>-2</v>
      </c>
      <c r="R58" s="2">
        <f>47-7</f>
        <v>40</v>
      </c>
      <c r="S58" s="2">
        <f>86-7</f>
        <v>79</v>
      </c>
      <c r="T58" s="146">
        <f>122-7</f>
        <v>115</v>
      </c>
    </row>
    <row r="59" spans="7:20" x14ac:dyDescent="0.2">
      <c r="G59" s="118" t="e">
        <f t="shared" si="15"/>
        <v>#N/A</v>
      </c>
      <c r="H59" s="2" t="e">
        <f t="shared" si="14"/>
        <v>#N/A</v>
      </c>
      <c r="I59" s="2" t="e">
        <f t="shared" si="14"/>
        <v>#N/A</v>
      </c>
      <c r="J59" s="119" t="e">
        <f t="shared" si="14"/>
        <v>#N/A</v>
      </c>
      <c r="Q59" s="145">
        <v>-1</v>
      </c>
      <c r="R59" s="2">
        <f>45-7</f>
        <v>38</v>
      </c>
      <c r="S59" s="2">
        <f>87-7</f>
        <v>80</v>
      </c>
      <c r="T59" s="146">
        <f>124-7</f>
        <v>117</v>
      </c>
    </row>
    <row r="60" spans="7:20" ht="13.5" thickBot="1" x14ac:dyDescent="0.25">
      <c r="G60" s="120" t="e">
        <f t="shared" si="15"/>
        <v>#N/A</v>
      </c>
      <c r="H60" s="12" t="e">
        <f t="shared" si="14"/>
        <v>#N/A</v>
      </c>
      <c r="I60" s="12" t="e">
        <f t="shared" si="14"/>
        <v>#N/A</v>
      </c>
      <c r="J60" s="121" t="e">
        <f t="shared" si="14"/>
        <v>#N/A</v>
      </c>
      <c r="Q60" s="147">
        <v>0</v>
      </c>
      <c r="R60" s="68">
        <f>46-7</f>
        <v>39</v>
      </c>
      <c r="S60" s="68">
        <f>85-7</f>
        <v>78</v>
      </c>
      <c r="T60" s="148">
        <f>123-7</f>
        <v>116</v>
      </c>
    </row>
  </sheetData>
  <sheetProtection sheet="1" selectLockedCells="1"/>
  <phoneticPr fontId="0" type="noConversion"/>
  <pageMargins left="0.75" right="0.75" top="1" bottom="1" header="0.5" footer="0.5"/>
  <pageSetup orientation="portrait" horizontalDpi="4294967293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60"/>
  <sheetViews>
    <sheetView workbookViewId="0">
      <selection activeCell="F3" sqref="F3"/>
    </sheetView>
  </sheetViews>
  <sheetFormatPr defaultRowHeight="12.75" x14ac:dyDescent="0.2"/>
  <cols>
    <col min="1" max="2" width="5.140625" customWidth="1"/>
    <col min="3" max="3" width="5.7109375" customWidth="1"/>
    <col min="4" max="4" width="5.28515625" customWidth="1"/>
    <col min="5" max="5" width="5.7109375" customWidth="1"/>
    <col min="7" max="7" width="5.7109375" customWidth="1"/>
    <col min="8" max="8" width="5.5703125" customWidth="1"/>
    <col min="9" max="10" width="5.140625" customWidth="1"/>
    <col min="12" max="12" width="3.85546875" customWidth="1"/>
    <col min="13" max="13" width="3.7109375" customWidth="1"/>
    <col min="14" max="14" width="3.5703125" customWidth="1"/>
    <col min="15" max="16" width="3.42578125" customWidth="1"/>
    <col min="17" max="17" width="5.7109375" customWidth="1"/>
    <col min="18" max="18" width="5.85546875" customWidth="1"/>
    <col min="19" max="20" width="5.7109375" customWidth="1"/>
    <col min="21" max="21" width="2.5703125" customWidth="1"/>
    <col min="22" max="22" width="6" customWidth="1"/>
  </cols>
  <sheetData>
    <row r="1" spans="1:28" ht="13.5" thickBot="1" x14ac:dyDescent="0.25">
      <c r="A1" t="s">
        <v>87</v>
      </c>
      <c r="F1" s="114" t="e">
        <f>FLIGHTS!Q2</f>
        <v>#N/A</v>
      </c>
      <c r="G1" s="2" t="s">
        <v>86</v>
      </c>
      <c r="Q1" s="24" t="s">
        <v>0</v>
      </c>
      <c r="R1" s="24" t="s">
        <v>1</v>
      </c>
      <c r="S1" s="24" t="s">
        <v>2</v>
      </c>
      <c r="T1" s="24" t="s">
        <v>3</v>
      </c>
      <c r="U1" s="24"/>
      <c r="V1" s="24" t="s">
        <v>25</v>
      </c>
    </row>
    <row r="2" spans="1:28" ht="13.5" thickBot="1" x14ac:dyDescent="0.25">
      <c r="K2" s="28" t="e">
        <f>VLOOKUP(F1,L3:O37,2,FALSE)</f>
        <v>#N/A</v>
      </c>
      <c r="L2" s="2"/>
      <c r="M2" s="2"/>
      <c r="N2" s="2"/>
    </row>
    <row r="3" spans="1:28" ht="13.5" thickBot="1" x14ac:dyDescent="0.25">
      <c r="A3" s="122">
        <v>1</v>
      </c>
      <c r="B3" s="123" t="e">
        <f>IF(A3="","",VLOOKUP(A3,$G$3:$J$60,2,FALSE))</f>
        <v>#N/A</v>
      </c>
      <c r="C3" s="123" t="e">
        <f>IF($A3="","",VLOOKUP($A3,$G$3:$J$60,3,FALSE))</f>
        <v>#N/A</v>
      </c>
      <c r="D3" s="124" t="e">
        <f>IF($A3="","",VLOOKUP($A3,$G$3:$J$60,4,FALSE))</f>
        <v>#N/A</v>
      </c>
      <c r="G3" s="115" t="e">
        <f>IF(K2=0,"",1)</f>
        <v>#N/A</v>
      </c>
      <c r="H3" s="116" t="e">
        <f>IF(F1&lt;3,VLOOKUP(G3,X7:AA8,2,FALSE),IF(F1&lt;4,VLOOKUP(G3,X3:AA5,2,FALSE),IF(G3="","",VLOOKUP(G3,$Q$3:$T$38,2,FALSE))))</f>
        <v>#N/A</v>
      </c>
      <c r="I3" s="116" t="e">
        <f>IF(F1&lt;3,VLOOKUP(G3,X7:AA8,3,FALSE),IF(F1&lt;4,VLOOKUP(G3,X3:AA5,3,FALSE),IF(G3="","",VLOOKUP(G3,$Q$3:$T$38,3,FALSE))))</f>
        <v>#N/A</v>
      </c>
      <c r="J3" s="117" t="e">
        <f>IF(F1&lt;3,VLOOKUP(G3,X7:AA8,4,FALSE),IF(F1&lt;4,VLOOKUP(G3,X3:AA5,4,FALSE),IF(G3="","",VLOOKUP(G3,$Q$3:$T$38,4,FALSE))))</f>
        <v>#N/A</v>
      </c>
      <c r="L3" s="115">
        <v>2</v>
      </c>
      <c r="M3" s="116">
        <v>2</v>
      </c>
      <c r="N3" s="116"/>
      <c r="O3" s="117"/>
      <c r="Q3" s="26">
        <v>1</v>
      </c>
      <c r="R3" s="26">
        <v>43</v>
      </c>
      <c r="S3" s="26">
        <v>84</v>
      </c>
      <c r="T3" s="26">
        <v>122</v>
      </c>
      <c r="U3" s="17"/>
      <c r="X3" s="231">
        <v>1</v>
      </c>
      <c r="Y3" s="231">
        <v>43</v>
      </c>
      <c r="Z3" s="231">
        <v>82</v>
      </c>
      <c r="AA3" s="231">
        <v>121</v>
      </c>
      <c r="AB3" s="6"/>
    </row>
    <row r="4" spans="1:28" ht="13.5" thickBot="1" x14ac:dyDescent="0.25">
      <c r="A4" s="125" t="e">
        <f>IF(A3="","",IF(A3+1&gt;$F$1,"",A3+1))</f>
        <v>#N/A</v>
      </c>
      <c r="B4" s="123" t="e">
        <f t="shared" ref="B4:B39" si="0">IF(A4="","",VLOOKUP(A4,$G$3:$J$60,2,FALSE))</f>
        <v>#N/A</v>
      </c>
      <c r="C4" s="123" t="e">
        <f t="shared" ref="C4:C39" si="1">IF($A4="","",VLOOKUP($A4,$G$3:$J$60,3,FALSE))</f>
        <v>#N/A</v>
      </c>
      <c r="D4" s="124" t="e">
        <f t="shared" ref="D4:D39" si="2">IF($A4="","",VLOOKUP($A4,$G$3:$J$60,4,FALSE))</f>
        <v>#N/A</v>
      </c>
      <c r="G4" s="118" t="e">
        <f t="shared" ref="G4:G13" si="3">IF(G3="","",IF($G3+1&gt;$K$2,"",$G3+1))</f>
        <v>#N/A</v>
      </c>
      <c r="H4" s="116" t="e">
        <f>IF(F1&lt;3,VLOOKUP(G4,X7:AA8,2,FALSE),IF(F1&lt;4,VLOOKUP(G4,X4:AA6,2,FALSE),IF(G4="","",VLOOKUP(G4,$Q$3:$T$38,2,FALSE))))</f>
        <v>#N/A</v>
      </c>
      <c r="I4" s="116" t="e">
        <f>IF(F1&lt;3,VLOOKUP(G4,X7:AA8,3,FALSE),IF(F1&lt;4,VLOOKUP(G4,X4:AA6,3,FALSE),IF(G4="","",VLOOKUP(G4,$Q$3:$T$38,3,FALSE))))</f>
        <v>#N/A</v>
      </c>
      <c r="J4" s="117" t="e">
        <f>IF(F1&lt;3,VLOOKUP(G4,X7:AA8,4,FALSE),IF(F1&lt;4,VLOOKUP(G4,X4:AA6,4,FALSE),IF(G4="","",VLOOKUP(G4,$Q$3:$T$38,4,FALSE))))</f>
        <v>#N/A</v>
      </c>
      <c r="L4" s="118">
        <v>3</v>
      </c>
      <c r="M4" s="2">
        <v>3</v>
      </c>
      <c r="N4" s="2"/>
      <c r="O4" s="119"/>
      <c r="Q4" s="26">
        <v>2</v>
      </c>
      <c r="R4" s="26">
        <v>44</v>
      </c>
      <c r="S4" s="26">
        <v>83</v>
      </c>
      <c r="T4" s="26">
        <v>121</v>
      </c>
      <c r="U4" s="17"/>
      <c r="X4" s="231">
        <v>2</v>
      </c>
      <c r="Y4" s="231">
        <v>41</v>
      </c>
      <c r="Z4" s="231">
        <v>83</v>
      </c>
      <c r="AA4" s="231">
        <v>122</v>
      </c>
      <c r="AB4" s="6"/>
    </row>
    <row r="5" spans="1:28" ht="13.5" thickBot="1" x14ac:dyDescent="0.25">
      <c r="A5" s="125" t="e">
        <f t="shared" ref="A5:A39" si="4">IF(A4="","",IF(A4+1&gt;$F$1,"",A4+1))</f>
        <v>#N/A</v>
      </c>
      <c r="B5" s="123" t="e">
        <f t="shared" si="0"/>
        <v>#N/A</v>
      </c>
      <c r="C5" s="123" t="e">
        <f t="shared" si="1"/>
        <v>#N/A</v>
      </c>
      <c r="D5" s="124" t="e">
        <f t="shared" si="2"/>
        <v>#N/A</v>
      </c>
      <c r="G5" s="118" t="e">
        <f t="shared" si="3"/>
        <v>#N/A</v>
      </c>
      <c r="H5" s="116" t="e">
        <f>IF(F1&lt;3,VLOOKUP(G5,X7:AA8,2,FALSE),IF(F1&lt;4,VLOOKUP(G5,X3:AA5,2,FALSE),IF(G5="","",VLOOKUP(G5,$Q$3:$T$38,2,FALSE))))</f>
        <v>#N/A</v>
      </c>
      <c r="I5" s="116" t="e">
        <f>IF(F1&lt;3,VLOOKUP(G5,X7:AA8,3,FALSE),IF(F1&lt;4,VLOOKUP(G5,X3:AA5,3,FALSE),IF(G5="","",VLOOKUP(G5,$Q$3:$T$38,3,FALSE))))</f>
        <v>#N/A</v>
      </c>
      <c r="J5" s="117" t="e">
        <f>IF(F1&lt;3,VLOOKUP(G5,X7:AA8,4,FALSE),IF(F1&lt;4,VLOOKUP(G5,X3:AA5,4,FALSE),IF(G5="","",VLOOKUP(G5,$Q$3:$T$38,4,FALSE))))</f>
        <v>#N/A</v>
      </c>
      <c r="L5" s="118">
        <v>4</v>
      </c>
      <c r="M5" s="2">
        <v>4</v>
      </c>
      <c r="N5" s="2"/>
      <c r="O5" s="119"/>
      <c r="Q5" s="26">
        <v>3</v>
      </c>
      <c r="R5" s="26">
        <v>41</v>
      </c>
      <c r="S5" s="26">
        <v>82</v>
      </c>
      <c r="T5" s="26">
        <v>124</v>
      </c>
      <c r="U5" s="17"/>
      <c r="X5" s="232">
        <v>3</v>
      </c>
      <c r="Y5" s="232">
        <v>42</v>
      </c>
      <c r="Z5" s="232">
        <v>81</v>
      </c>
      <c r="AA5" s="232">
        <v>123</v>
      </c>
      <c r="AB5" s="233">
        <v>3</v>
      </c>
    </row>
    <row r="6" spans="1:28" ht="13.5" thickBot="1" x14ac:dyDescent="0.25">
      <c r="A6" s="125" t="e">
        <f t="shared" si="4"/>
        <v>#N/A</v>
      </c>
      <c r="B6" s="123" t="e">
        <f t="shared" si="0"/>
        <v>#N/A</v>
      </c>
      <c r="C6" s="123" t="e">
        <f t="shared" si="1"/>
        <v>#N/A</v>
      </c>
      <c r="D6" s="124" t="e">
        <f t="shared" si="2"/>
        <v>#N/A</v>
      </c>
      <c r="G6" s="118" t="e">
        <f t="shared" si="3"/>
        <v>#N/A</v>
      </c>
      <c r="H6" s="2" t="e">
        <f t="shared" ref="H6:H39" si="5">IF(G6="","",VLOOKUP(G6,$Q$3:$T$38,2,FALSE))</f>
        <v>#N/A</v>
      </c>
      <c r="I6" s="2" t="e">
        <f t="shared" ref="I6:I39" si="6">IF(G6="","",VLOOKUP(G6,$Q$3:$T$38,3,FALSE))</f>
        <v>#N/A</v>
      </c>
      <c r="J6" s="119" t="e">
        <f t="shared" ref="J6:J39" si="7">IF(G6="","",VLOOKUP(G6,$Q$3:$T$38,4,FALSE))</f>
        <v>#N/A</v>
      </c>
      <c r="L6" s="118">
        <v>5</v>
      </c>
      <c r="M6" s="2"/>
      <c r="N6" s="2">
        <v>1</v>
      </c>
      <c r="O6" s="119"/>
      <c r="Q6" s="27">
        <v>4</v>
      </c>
      <c r="R6" s="27">
        <v>42</v>
      </c>
      <c r="S6" s="27">
        <v>81</v>
      </c>
      <c r="T6" s="27">
        <v>123</v>
      </c>
      <c r="U6" s="18"/>
      <c r="V6" s="12">
        <v>4</v>
      </c>
    </row>
    <row r="7" spans="1:28" ht="13.5" thickBot="1" x14ac:dyDescent="0.25">
      <c r="A7" s="125" t="e">
        <f t="shared" si="4"/>
        <v>#N/A</v>
      </c>
      <c r="B7" s="123" t="e">
        <f t="shared" si="0"/>
        <v>#N/A</v>
      </c>
      <c r="C7" s="123" t="e">
        <f t="shared" si="1"/>
        <v>#N/A</v>
      </c>
      <c r="D7" s="124" t="e">
        <f t="shared" si="2"/>
        <v>#N/A</v>
      </c>
      <c r="G7" s="118" t="e">
        <f t="shared" si="3"/>
        <v>#N/A</v>
      </c>
      <c r="H7" s="2" t="e">
        <f t="shared" si="5"/>
        <v>#N/A</v>
      </c>
      <c r="I7" s="2" t="e">
        <f t="shared" si="6"/>
        <v>#N/A</v>
      </c>
      <c r="J7" s="119" t="e">
        <f t="shared" si="7"/>
        <v>#N/A</v>
      </c>
      <c r="L7" s="118">
        <v>6</v>
      </c>
      <c r="M7" s="2"/>
      <c r="N7" s="2"/>
      <c r="O7" s="119">
        <v>1</v>
      </c>
      <c r="Q7" s="26">
        <v>5</v>
      </c>
      <c r="R7" s="26">
        <v>47</v>
      </c>
      <c r="S7" s="26">
        <v>88</v>
      </c>
      <c r="T7" s="26">
        <v>126</v>
      </c>
      <c r="U7" s="17"/>
      <c r="X7" s="231">
        <v>1</v>
      </c>
      <c r="Y7" s="231">
        <v>42</v>
      </c>
      <c r="Z7" s="231">
        <v>82</v>
      </c>
      <c r="AA7" s="231">
        <v>121</v>
      </c>
    </row>
    <row r="8" spans="1:28" ht="13.5" thickBot="1" x14ac:dyDescent="0.25">
      <c r="A8" s="125" t="e">
        <f t="shared" si="4"/>
        <v>#N/A</v>
      </c>
      <c r="B8" s="123" t="e">
        <f t="shared" si="0"/>
        <v>#N/A</v>
      </c>
      <c r="C8" s="123" t="e">
        <f t="shared" si="1"/>
        <v>#N/A</v>
      </c>
      <c r="D8" s="124" t="e">
        <f t="shared" si="2"/>
        <v>#N/A</v>
      </c>
      <c r="G8" s="118" t="e">
        <f t="shared" si="3"/>
        <v>#N/A</v>
      </c>
      <c r="H8" s="2" t="e">
        <f t="shared" si="5"/>
        <v>#N/A</v>
      </c>
      <c r="I8" s="2" t="e">
        <f t="shared" si="6"/>
        <v>#N/A</v>
      </c>
      <c r="J8" s="119" t="e">
        <f t="shared" si="7"/>
        <v>#N/A</v>
      </c>
      <c r="L8" s="118"/>
      <c r="M8" s="2"/>
      <c r="N8" s="2"/>
      <c r="O8" s="119"/>
      <c r="Q8" s="26">
        <v>6</v>
      </c>
      <c r="R8" s="26">
        <v>48</v>
      </c>
      <c r="S8" s="26">
        <v>87</v>
      </c>
      <c r="T8" s="26">
        <v>125</v>
      </c>
      <c r="U8" s="17"/>
      <c r="X8" s="231">
        <v>2</v>
      </c>
      <c r="Y8" s="231">
        <v>41</v>
      </c>
      <c r="Z8" s="231">
        <v>81</v>
      </c>
      <c r="AA8" s="231">
        <v>122</v>
      </c>
    </row>
    <row r="9" spans="1:28" ht="13.5" thickBot="1" x14ac:dyDescent="0.25">
      <c r="A9" s="125" t="e">
        <f t="shared" si="4"/>
        <v>#N/A</v>
      </c>
      <c r="B9" s="123" t="e">
        <f t="shared" si="0"/>
        <v>#N/A</v>
      </c>
      <c r="C9" s="123" t="e">
        <f t="shared" si="1"/>
        <v>#N/A</v>
      </c>
      <c r="D9" s="124" t="e">
        <f t="shared" si="2"/>
        <v>#N/A</v>
      </c>
      <c r="G9" s="118" t="e">
        <f t="shared" si="3"/>
        <v>#N/A</v>
      </c>
      <c r="H9" s="2" t="e">
        <f t="shared" si="5"/>
        <v>#N/A</v>
      </c>
      <c r="I9" s="2" t="e">
        <f t="shared" si="6"/>
        <v>#N/A</v>
      </c>
      <c r="J9" s="119" t="e">
        <f t="shared" si="7"/>
        <v>#N/A</v>
      </c>
      <c r="L9" s="118">
        <v>8</v>
      </c>
      <c r="M9" s="2">
        <v>8</v>
      </c>
      <c r="N9" s="2"/>
      <c r="O9" s="119"/>
      <c r="Q9" s="26">
        <v>7</v>
      </c>
      <c r="R9" s="26">
        <v>45</v>
      </c>
      <c r="S9" s="26">
        <v>86</v>
      </c>
      <c r="T9" s="26">
        <v>128</v>
      </c>
      <c r="U9" s="17"/>
    </row>
    <row r="10" spans="1:28" ht="13.5" thickBot="1" x14ac:dyDescent="0.25">
      <c r="A10" s="125" t="e">
        <f t="shared" si="4"/>
        <v>#N/A</v>
      </c>
      <c r="B10" s="123" t="e">
        <f t="shared" si="0"/>
        <v>#N/A</v>
      </c>
      <c r="C10" s="123" t="e">
        <f t="shared" si="1"/>
        <v>#N/A</v>
      </c>
      <c r="D10" s="124" t="e">
        <f t="shared" si="2"/>
        <v>#N/A</v>
      </c>
      <c r="G10" s="118" t="e">
        <f t="shared" si="3"/>
        <v>#N/A</v>
      </c>
      <c r="H10" s="2" t="e">
        <f t="shared" si="5"/>
        <v>#N/A</v>
      </c>
      <c r="I10" s="2" t="e">
        <f t="shared" si="6"/>
        <v>#N/A</v>
      </c>
      <c r="J10" s="119" t="e">
        <f t="shared" si="7"/>
        <v>#N/A</v>
      </c>
      <c r="L10" s="118">
        <v>9</v>
      </c>
      <c r="M10" s="2">
        <v>4</v>
      </c>
      <c r="N10" s="2">
        <v>5</v>
      </c>
      <c r="O10" s="119"/>
      <c r="Q10" s="27">
        <v>8</v>
      </c>
      <c r="R10" s="27">
        <v>46</v>
      </c>
      <c r="S10" s="27">
        <v>85</v>
      </c>
      <c r="T10" s="27">
        <v>127</v>
      </c>
      <c r="U10" s="18"/>
      <c r="V10" s="12">
        <v>8</v>
      </c>
    </row>
    <row r="11" spans="1:28" ht="13.5" thickBot="1" x14ac:dyDescent="0.25">
      <c r="A11" s="125" t="e">
        <f t="shared" si="4"/>
        <v>#N/A</v>
      </c>
      <c r="B11" s="123" t="e">
        <f t="shared" si="0"/>
        <v>#N/A</v>
      </c>
      <c r="C11" s="123" t="e">
        <f t="shared" si="1"/>
        <v>#N/A</v>
      </c>
      <c r="D11" s="124" t="e">
        <f t="shared" si="2"/>
        <v>#N/A</v>
      </c>
      <c r="G11" s="118" t="e">
        <f t="shared" si="3"/>
        <v>#N/A</v>
      </c>
      <c r="H11" s="2" t="e">
        <f t="shared" si="5"/>
        <v>#N/A</v>
      </c>
      <c r="I11" s="2" t="e">
        <f t="shared" si="6"/>
        <v>#N/A</v>
      </c>
      <c r="J11" s="119" t="e">
        <f t="shared" si="7"/>
        <v>#N/A</v>
      </c>
      <c r="L11" s="118">
        <v>10</v>
      </c>
      <c r="M11" s="2">
        <v>4</v>
      </c>
      <c r="N11" s="2"/>
      <c r="O11" s="119">
        <v>5</v>
      </c>
      <c r="Q11" s="26">
        <v>9</v>
      </c>
      <c r="R11" s="26">
        <v>51</v>
      </c>
      <c r="S11" s="26">
        <v>92</v>
      </c>
      <c r="T11" s="26">
        <v>130</v>
      </c>
      <c r="U11" s="17"/>
    </row>
    <row r="12" spans="1:28" ht="13.5" thickBot="1" x14ac:dyDescent="0.25">
      <c r="A12" s="125" t="e">
        <f t="shared" si="4"/>
        <v>#N/A</v>
      </c>
      <c r="B12" s="123" t="e">
        <f t="shared" si="0"/>
        <v>#N/A</v>
      </c>
      <c r="C12" s="123" t="e">
        <f t="shared" si="1"/>
        <v>#N/A</v>
      </c>
      <c r="D12" s="124" t="e">
        <f t="shared" si="2"/>
        <v>#N/A</v>
      </c>
      <c r="G12" s="118" t="e">
        <f t="shared" si="3"/>
        <v>#N/A</v>
      </c>
      <c r="H12" s="2" t="e">
        <f t="shared" si="5"/>
        <v>#N/A</v>
      </c>
      <c r="I12" s="2" t="e">
        <f t="shared" si="6"/>
        <v>#N/A</v>
      </c>
      <c r="J12" s="119" t="e">
        <f t="shared" si="7"/>
        <v>#N/A</v>
      </c>
      <c r="L12" s="118">
        <v>11</v>
      </c>
      <c r="M12" s="2"/>
      <c r="N12" s="2">
        <v>1</v>
      </c>
      <c r="O12" s="119">
        <v>6</v>
      </c>
      <c r="Q12" s="26">
        <v>10</v>
      </c>
      <c r="R12" s="26">
        <v>52</v>
      </c>
      <c r="S12" s="26">
        <v>91</v>
      </c>
      <c r="T12" s="26">
        <v>129</v>
      </c>
      <c r="U12" s="17"/>
    </row>
    <row r="13" spans="1:28" ht="13.5" thickBot="1" x14ac:dyDescent="0.25">
      <c r="A13" s="125" t="e">
        <f t="shared" si="4"/>
        <v>#N/A</v>
      </c>
      <c r="B13" s="123" t="e">
        <f t="shared" si="0"/>
        <v>#N/A</v>
      </c>
      <c r="C13" s="123" t="e">
        <f t="shared" si="1"/>
        <v>#N/A</v>
      </c>
      <c r="D13" s="124" t="e">
        <f t="shared" si="2"/>
        <v>#N/A</v>
      </c>
      <c r="G13" s="118" t="e">
        <f t="shared" si="3"/>
        <v>#N/A</v>
      </c>
      <c r="H13" s="2" t="e">
        <f t="shared" si="5"/>
        <v>#N/A</v>
      </c>
      <c r="I13" s="2" t="e">
        <f t="shared" si="6"/>
        <v>#N/A</v>
      </c>
      <c r="J13" s="119" t="e">
        <f t="shared" si="7"/>
        <v>#N/A</v>
      </c>
      <c r="L13" s="118">
        <v>12</v>
      </c>
      <c r="M13" s="2">
        <v>12</v>
      </c>
      <c r="N13" s="2"/>
      <c r="O13" s="119"/>
      <c r="Q13" s="26">
        <v>11</v>
      </c>
      <c r="R13" s="26">
        <v>49</v>
      </c>
      <c r="S13" s="26">
        <v>90</v>
      </c>
      <c r="T13" s="26">
        <v>132</v>
      </c>
      <c r="U13" s="17"/>
    </row>
    <row r="14" spans="1:28" ht="13.5" thickBot="1" x14ac:dyDescent="0.25">
      <c r="A14" s="125" t="e">
        <f t="shared" si="4"/>
        <v>#N/A</v>
      </c>
      <c r="B14" s="123" t="e">
        <f t="shared" si="0"/>
        <v>#N/A</v>
      </c>
      <c r="C14" s="123" t="e">
        <f t="shared" si="1"/>
        <v>#N/A</v>
      </c>
      <c r="D14" s="124" t="e">
        <f t="shared" si="2"/>
        <v>#N/A</v>
      </c>
      <c r="G14" s="118" t="e">
        <f t="shared" ref="G14:G39" si="8">IF(G13="","",IF($G13+1&gt;$K$2,"",$G13+1))</f>
        <v>#N/A</v>
      </c>
      <c r="H14" s="2" t="e">
        <f t="shared" si="5"/>
        <v>#N/A</v>
      </c>
      <c r="I14" s="2" t="e">
        <f t="shared" si="6"/>
        <v>#N/A</v>
      </c>
      <c r="J14" s="119" t="e">
        <f t="shared" si="7"/>
        <v>#N/A</v>
      </c>
      <c r="L14" s="118">
        <v>13</v>
      </c>
      <c r="M14" s="2">
        <v>8</v>
      </c>
      <c r="N14" s="2">
        <v>9</v>
      </c>
      <c r="O14" s="119"/>
      <c r="Q14" s="27">
        <v>12</v>
      </c>
      <c r="R14" s="27">
        <v>50</v>
      </c>
      <c r="S14" s="27">
        <v>89</v>
      </c>
      <c r="T14" s="27">
        <v>131</v>
      </c>
      <c r="U14" s="18"/>
      <c r="V14" s="12">
        <v>12</v>
      </c>
    </row>
    <row r="15" spans="1:28" ht="13.5" thickBot="1" x14ac:dyDescent="0.25">
      <c r="A15" s="125" t="e">
        <f t="shared" si="4"/>
        <v>#N/A</v>
      </c>
      <c r="B15" s="123" t="e">
        <f t="shared" si="0"/>
        <v>#N/A</v>
      </c>
      <c r="C15" s="123" t="e">
        <f t="shared" si="1"/>
        <v>#N/A</v>
      </c>
      <c r="D15" s="124" t="e">
        <f t="shared" si="2"/>
        <v>#N/A</v>
      </c>
      <c r="G15" s="118" t="e">
        <f t="shared" si="8"/>
        <v>#N/A</v>
      </c>
      <c r="H15" s="2" t="e">
        <f t="shared" si="5"/>
        <v>#N/A</v>
      </c>
      <c r="I15" s="2" t="e">
        <f t="shared" si="6"/>
        <v>#N/A</v>
      </c>
      <c r="J15" s="119" t="e">
        <f t="shared" si="7"/>
        <v>#N/A</v>
      </c>
      <c r="L15" s="118">
        <v>14</v>
      </c>
      <c r="M15" s="2">
        <v>8</v>
      </c>
      <c r="N15" s="2"/>
      <c r="O15" s="119">
        <v>9</v>
      </c>
      <c r="Q15" s="26">
        <v>13</v>
      </c>
      <c r="R15" s="26">
        <v>55</v>
      </c>
      <c r="S15" s="26">
        <v>96</v>
      </c>
      <c r="T15" s="26">
        <v>134</v>
      </c>
      <c r="U15" s="17"/>
    </row>
    <row r="16" spans="1:28" ht="13.5" thickBot="1" x14ac:dyDescent="0.25">
      <c r="A16" s="125" t="e">
        <f t="shared" si="4"/>
        <v>#N/A</v>
      </c>
      <c r="B16" s="123" t="e">
        <f t="shared" si="0"/>
        <v>#N/A</v>
      </c>
      <c r="C16" s="123" t="e">
        <f t="shared" si="1"/>
        <v>#N/A</v>
      </c>
      <c r="D16" s="124" t="e">
        <f t="shared" si="2"/>
        <v>#N/A</v>
      </c>
      <c r="G16" s="118" t="e">
        <f t="shared" si="8"/>
        <v>#N/A</v>
      </c>
      <c r="H16" s="2" t="e">
        <f t="shared" si="5"/>
        <v>#N/A</v>
      </c>
      <c r="I16" s="2" t="e">
        <f t="shared" si="6"/>
        <v>#N/A</v>
      </c>
      <c r="J16" s="119" t="e">
        <f t="shared" si="7"/>
        <v>#N/A</v>
      </c>
      <c r="L16" s="118">
        <v>15</v>
      </c>
      <c r="M16" s="2">
        <v>4</v>
      </c>
      <c r="N16" s="2">
        <v>5</v>
      </c>
      <c r="O16" s="119">
        <v>10</v>
      </c>
      <c r="Q16" s="26">
        <v>14</v>
      </c>
      <c r="R16" s="26">
        <v>56</v>
      </c>
      <c r="S16" s="26">
        <v>95</v>
      </c>
      <c r="T16" s="26">
        <v>133</v>
      </c>
      <c r="U16" s="17"/>
    </row>
    <row r="17" spans="1:22" ht="13.5" thickBot="1" x14ac:dyDescent="0.25">
      <c r="A17" s="125" t="e">
        <f t="shared" si="4"/>
        <v>#N/A</v>
      </c>
      <c r="B17" s="123" t="e">
        <f t="shared" si="0"/>
        <v>#N/A</v>
      </c>
      <c r="C17" s="123" t="e">
        <f t="shared" si="1"/>
        <v>#N/A</v>
      </c>
      <c r="D17" s="124" t="e">
        <f t="shared" si="2"/>
        <v>#N/A</v>
      </c>
      <c r="G17" s="118" t="e">
        <f t="shared" si="8"/>
        <v>#N/A</v>
      </c>
      <c r="H17" s="2" t="e">
        <f t="shared" si="5"/>
        <v>#N/A</v>
      </c>
      <c r="I17" s="2" t="e">
        <f t="shared" si="6"/>
        <v>#N/A</v>
      </c>
      <c r="J17" s="119" t="e">
        <f t="shared" si="7"/>
        <v>#N/A</v>
      </c>
      <c r="L17" s="118">
        <v>16</v>
      </c>
      <c r="M17" s="2">
        <v>16</v>
      </c>
      <c r="N17" s="2"/>
      <c r="O17" s="119"/>
      <c r="Q17" s="26">
        <v>15</v>
      </c>
      <c r="R17" s="26">
        <v>53</v>
      </c>
      <c r="S17" s="26">
        <v>94</v>
      </c>
      <c r="T17" s="26">
        <v>136</v>
      </c>
      <c r="U17" s="17"/>
    </row>
    <row r="18" spans="1:22" ht="13.5" thickBot="1" x14ac:dyDescent="0.25">
      <c r="A18" s="125" t="e">
        <f t="shared" si="4"/>
        <v>#N/A</v>
      </c>
      <c r="B18" s="123" t="e">
        <f t="shared" si="0"/>
        <v>#N/A</v>
      </c>
      <c r="C18" s="123" t="e">
        <f t="shared" si="1"/>
        <v>#N/A</v>
      </c>
      <c r="D18" s="124" t="e">
        <f t="shared" si="2"/>
        <v>#N/A</v>
      </c>
      <c r="G18" s="118" t="e">
        <f t="shared" si="8"/>
        <v>#N/A</v>
      </c>
      <c r="H18" s="2" t="e">
        <f t="shared" si="5"/>
        <v>#N/A</v>
      </c>
      <c r="I18" s="2" t="e">
        <f t="shared" si="6"/>
        <v>#N/A</v>
      </c>
      <c r="J18" s="119" t="e">
        <f t="shared" si="7"/>
        <v>#N/A</v>
      </c>
      <c r="L18" s="118">
        <v>17</v>
      </c>
      <c r="M18" s="2">
        <v>12</v>
      </c>
      <c r="N18" s="2">
        <v>13</v>
      </c>
      <c r="O18" s="119"/>
      <c r="Q18" s="27">
        <v>16</v>
      </c>
      <c r="R18" s="27">
        <v>54</v>
      </c>
      <c r="S18" s="27">
        <v>93</v>
      </c>
      <c r="T18" s="27">
        <v>135</v>
      </c>
      <c r="U18" s="18"/>
      <c r="V18" s="12">
        <v>16</v>
      </c>
    </row>
    <row r="19" spans="1:22" ht="13.5" thickBot="1" x14ac:dyDescent="0.25">
      <c r="A19" s="125" t="e">
        <f t="shared" si="4"/>
        <v>#N/A</v>
      </c>
      <c r="B19" s="123" t="e">
        <f t="shared" si="0"/>
        <v>#N/A</v>
      </c>
      <c r="C19" s="123" t="e">
        <f t="shared" si="1"/>
        <v>#N/A</v>
      </c>
      <c r="D19" s="124" t="e">
        <f t="shared" si="2"/>
        <v>#N/A</v>
      </c>
      <c r="G19" s="118" t="e">
        <f t="shared" si="8"/>
        <v>#N/A</v>
      </c>
      <c r="H19" s="2" t="e">
        <f t="shared" si="5"/>
        <v>#N/A</v>
      </c>
      <c r="I19" s="2" t="e">
        <f t="shared" si="6"/>
        <v>#N/A</v>
      </c>
      <c r="J19" s="119" t="e">
        <f t="shared" si="7"/>
        <v>#N/A</v>
      </c>
      <c r="L19" s="118">
        <v>18</v>
      </c>
      <c r="M19" s="2">
        <v>12</v>
      </c>
      <c r="N19" s="2"/>
      <c r="O19" s="119">
        <v>13</v>
      </c>
      <c r="Q19" s="26">
        <v>17</v>
      </c>
      <c r="R19" s="26">
        <v>59</v>
      </c>
      <c r="S19" s="26">
        <v>100</v>
      </c>
      <c r="T19" s="26">
        <v>138</v>
      </c>
      <c r="U19" s="17"/>
    </row>
    <row r="20" spans="1:22" ht="13.5" thickBot="1" x14ac:dyDescent="0.25">
      <c r="A20" s="125" t="e">
        <f t="shared" si="4"/>
        <v>#N/A</v>
      </c>
      <c r="B20" s="123" t="e">
        <f t="shared" si="0"/>
        <v>#N/A</v>
      </c>
      <c r="C20" s="123" t="e">
        <f t="shared" si="1"/>
        <v>#N/A</v>
      </c>
      <c r="D20" s="124" t="e">
        <f t="shared" si="2"/>
        <v>#N/A</v>
      </c>
      <c r="G20" s="118" t="e">
        <f t="shared" si="8"/>
        <v>#N/A</v>
      </c>
      <c r="H20" s="2" t="e">
        <f t="shared" si="5"/>
        <v>#N/A</v>
      </c>
      <c r="I20" s="2" t="e">
        <f t="shared" si="6"/>
        <v>#N/A</v>
      </c>
      <c r="J20" s="119" t="e">
        <f t="shared" si="7"/>
        <v>#N/A</v>
      </c>
      <c r="L20" s="118">
        <v>19</v>
      </c>
      <c r="M20" s="2">
        <v>8</v>
      </c>
      <c r="N20" s="2">
        <v>9</v>
      </c>
      <c r="O20" s="119">
        <v>14</v>
      </c>
      <c r="Q20" s="26">
        <v>18</v>
      </c>
      <c r="R20" s="26">
        <v>60</v>
      </c>
      <c r="S20" s="26">
        <v>99</v>
      </c>
      <c r="T20" s="26">
        <v>137</v>
      </c>
      <c r="U20" s="17"/>
    </row>
    <row r="21" spans="1:22" ht="13.5" thickBot="1" x14ac:dyDescent="0.25">
      <c r="A21" s="125" t="e">
        <f t="shared" si="4"/>
        <v>#N/A</v>
      </c>
      <c r="B21" s="123" t="e">
        <f t="shared" si="0"/>
        <v>#N/A</v>
      </c>
      <c r="C21" s="123" t="e">
        <f t="shared" si="1"/>
        <v>#N/A</v>
      </c>
      <c r="D21" s="124" t="e">
        <f t="shared" si="2"/>
        <v>#N/A</v>
      </c>
      <c r="G21" s="118" t="e">
        <f t="shared" si="8"/>
        <v>#N/A</v>
      </c>
      <c r="H21" s="2" t="e">
        <f t="shared" si="5"/>
        <v>#N/A</v>
      </c>
      <c r="I21" s="2" t="e">
        <f t="shared" si="6"/>
        <v>#N/A</v>
      </c>
      <c r="J21" s="119" t="e">
        <f t="shared" si="7"/>
        <v>#N/A</v>
      </c>
      <c r="L21" s="118">
        <v>20</v>
      </c>
      <c r="M21" s="2">
        <v>20</v>
      </c>
      <c r="N21" s="2"/>
      <c r="O21" s="119"/>
      <c r="Q21" s="26">
        <v>19</v>
      </c>
      <c r="R21" s="26">
        <v>57</v>
      </c>
      <c r="S21" s="26">
        <v>98</v>
      </c>
      <c r="T21" s="26">
        <v>140</v>
      </c>
      <c r="U21" s="17"/>
    </row>
    <row r="22" spans="1:22" ht="13.5" thickBot="1" x14ac:dyDescent="0.25">
      <c r="A22" s="125" t="e">
        <f t="shared" si="4"/>
        <v>#N/A</v>
      </c>
      <c r="B22" s="123" t="e">
        <f t="shared" si="0"/>
        <v>#N/A</v>
      </c>
      <c r="C22" s="123" t="e">
        <f t="shared" si="1"/>
        <v>#N/A</v>
      </c>
      <c r="D22" s="124" t="e">
        <f t="shared" si="2"/>
        <v>#N/A</v>
      </c>
      <c r="G22" s="118" t="e">
        <f t="shared" si="8"/>
        <v>#N/A</v>
      </c>
      <c r="H22" s="2" t="e">
        <f t="shared" si="5"/>
        <v>#N/A</v>
      </c>
      <c r="I22" s="2" t="e">
        <f t="shared" si="6"/>
        <v>#N/A</v>
      </c>
      <c r="J22" s="119" t="e">
        <f t="shared" si="7"/>
        <v>#N/A</v>
      </c>
      <c r="L22" s="118">
        <v>21</v>
      </c>
      <c r="M22" s="2">
        <v>16</v>
      </c>
      <c r="N22" s="2">
        <v>17</v>
      </c>
      <c r="O22" s="119"/>
      <c r="Q22" s="27">
        <v>20</v>
      </c>
      <c r="R22" s="27">
        <v>58</v>
      </c>
      <c r="S22" s="27">
        <v>97</v>
      </c>
      <c r="T22" s="27">
        <v>139</v>
      </c>
      <c r="U22" s="18"/>
      <c r="V22" s="12">
        <v>20</v>
      </c>
    </row>
    <row r="23" spans="1:22" ht="13.5" thickBot="1" x14ac:dyDescent="0.25">
      <c r="A23" s="125" t="e">
        <f t="shared" si="4"/>
        <v>#N/A</v>
      </c>
      <c r="B23" s="123" t="e">
        <f t="shared" si="0"/>
        <v>#N/A</v>
      </c>
      <c r="C23" s="123" t="e">
        <f t="shared" si="1"/>
        <v>#N/A</v>
      </c>
      <c r="D23" s="124" t="e">
        <f t="shared" si="2"/>
        <v>#N/A</v>
      </c>
      <c r="G23" s="118" t="e">
        <f t="shared" si="8"/>
        <v>#N/A</v>
      </c>
      <c r="H23" s="2" t="e">
        <f t="shared" si="5"/>
        <v>#N/A</v>
      </c>
      <c r="I23" s="2" t="e">
        <f t="shared" si="6"/>
        <v>#N/A</v>
      </c>
      <c r="J23" s="119" t="e">
        <f t="shared" si="7"/>
        <v>#N/A</v>
      </c>
      <c r="L23" s="118">
        <v>22</v>
      </c>
      <c r="M23" s="2">
        <v>16</v>
      </c>
      <c r="N23" s="2"/>
      <c r="O23" s="119">
        <v>17</v>
      </c>
      <c r="Q23" s="26">
        <v>21</v>
      </c>
      <c r="R23" s="26">
        <v>63</v>
      </c>
      <c r="S23" s="26">
        <v>104</v>
      </c>
      <c r="T23" s="26">
        <v>142</v>
      </c>
      <c r="U23" s="17"/>
    </row>
    <row r="24" spans="1:22" ht="13.5" thickBot="1" x14ac:dyDescent="0.25">
      <c r="A24" s="125" t="e">
        <f t="shared" si="4"/>
        <v>#N/A</v>
      </c>
      <c r="B24" s="123" t="e">
        <f t="shared" si="0"/>
        <v>#N/A</v>
      </c>
      <c r="C24" s="123" t="e">
        <f t="shared" si="1"/>
        <v>#N/A</v>
      </c>
      <c r="D24" s="124" t="e">
        <f t="shared" si="2"/>
        <v>#N/A</v>
      </c>
      <c r="G24" s="118" t="e">
        <f t="shared" si="8"/>
        <v>#N/A</v>
      </c>
      <c r="H24" s="2" t="e">
        <f t="shared" si="5"/>
        <v>#N/A</v>
      </c>
      <c r="I24" s="2" t="e">
        <f t="shared" si="6"/>
        <v>#N/A</v>
      </c>
      <c r="J24" s="119" t="e">
        <f t="shared" si="7"/>
        <v>#N/A</v>
      </c>
      <c r="L24" s="118">
        <v>23</v>
      </c>
      <c r="M24" s="2">
        <v>12</v>
      </c>
      <c r="N24" s="2">
        <v>13</v>
      </c>
      <c r="O24" s="119">
        <v>18</v>
      </c>
      <c r="Q24" s="26">
        <v>22</v>
      </c>
      <c r="R24" s="26">
        <v>64</v>
      </c>
      <c r="S24" s="26">
        <v>103</v>
      </c>
      <c r="T24" s="26">
        <v>141</v>
      </c>
      <c r="U24" s="17"/>
    </row>
    <row r="25" spans="1:22" ht="13.5" thickBot="1" x14ac:dyDescent="0.25">
      <c r="A25" s="125" t="e">
        <f t="shared" si="4"/>
        <v>#N/A</v>
      </c>
      <c r="B25" s="123" t="e">
        <f t="shared" si="0"/>
        <v>#N/A</v>
      </c>
      <c r="C25" s="123" t="e">
        <f t="shared" si="1"/>
        <v>#N/A</v>
      </c>
      <c r="D25" s="124" t="e">
        <f t="shared" si="2"/>
        <v>#N/A</v>
      </c>
      <c r="G25" s="118" t="e">
        <f t="shared" si="8"/>
        <v>#N/A</v>
      </c>
      <c r="H25" s="2" t="e">
        <f t="shared" si="5"/>
        <v>#N/A</v>
      </c>
      <c r="I25" s="2" t="e">
        <f t="shared" si="6"/>
        <v>#N/A</v>
      </c>
      <c r="J25" s="119" t="e">
        <f t="shared" si="7"/>
        <v>#N/A</v>
      </c>
      <c r="L25" s="118">
        <v>24</v>
      </c>
      <c r="M25" s="2">
        <v>24</v>
      </c>
      <c r="N25" s="2"/>
      <c r="O25" s="119"/>
      <c r="Q25" s="26">
        <v>23</v>
      </c>
      <c r="R25" s="26">
        <v>61</v>
      </c>
      <c r="S25" s="26">
        <v>102</v>
      </c>
      <c r="T25" s="26">
        <v>144</v>
      </c>
      <c r="U25" s="17"/>
    </row>
    <row r="26" spans="1:22" ht="13.5" thickBot="1" x14ac:dyDescent="0.25">
      <c r="A26" s="125" t="e">
        <f t="shared" si="4"/>
        <v>#N/A</v>
      </c>
      <c r="B26" s="123" t="e">
        <f t="shared" si="0"/>
        <v>#N/A</v>
      </c>
      <c r="C26" s="123" t="e">
        <f t="shared" si="1"/>
        <v>#N/A</v>
      </c>
      <c r="D26" s="124" t="e">
        <f t="shared" si="2"/>
        <v>#N/A</v>
      </c>
      <c r="G26" s="118" t="e">
        <f t="shared" si="8"/>
        <v>#N/A</v>
      </c>
      <c r="H26" s="2" t="e">
        <f t="shared" si="5"/>
        <v>#N/A</v>
      </c>
      <c r="I26" s="2" t="e">
        <f t="shared" si="6"/>
        <v>#N/A</v>
      </c>
      <c r="J26" s="119" t="e">
        <f t="shared" si="7"/>
        <v>#N/A</v>
      </c>
      <c r="L26" s="118">
        <v>25</v>
      </c>
      <c r="M26" s="2">
        <v>20</v>
      </c>
      <c r="N26" s="2">
        <v>21</v>
      </c>
      <c r="O26" s="119"/>
      <c r="Q26" s="27">
        <v>24</v>
      </c>
      <c r="R26" s="27">
        <v>62</v>
      </c>
      <c r="S26" s="27">
        <v>101</v>
      </c>
      <c r="T26" s="27">
        <v>143</v>
      </c>
      <c r="U26" s="18"/>
      <c r="V26" s="12">
        <v>24</v>
      </c>
    </row>
    <row r="27" spans="1:22" ht="13.5" thickBot="1" x14ac:dyDescent="0.25">
      <c r="A27" s="125" t="e">
        <f t="shared" si="4"/>
        <v>#N/A</v>
      </c>
      <c r="B27" s="123" t="e">
        <f t="shared" si="0"/>
        <v>#N/A</v>
      </c>
      <c r="C27" s="123" t="e">
        <f t="shared" si="1"/>
        <v>#N/A</v>
      </c>
      <c r="D27" s="124" t="e">
        <f t="shared" si="2"/>
        <v>#N/A</v>
      </c>
      <c r="G27" s="118" t="e">
        <f t="shared" si="8"/>
        <v>#N/A</v>
      </c>
      <c r="H27" s="2" t="e">
        <f t="shared" si="5"/>
        <v>#N/A</v>
      </c>
      <c r="I27" s="2" t="e">
        <f t="shared" si="6"/>
        <v>#N/A</v>
      </c>
      <c r="J27" s="119" t="e">
        <f t="shared" si="7"/>
        <v>#N/A</v>
      </c>
      <c r="L27" s="118">
        <v>26</v>
      </c>
      <c r="M27" s="2">
        <v>20</v>
      </c>
      <c r="N27" s="2"/>
      <c r="O27" s="119">
        <v>21</v>
      </c>
      <c r="Q27" s="26">
        <v>25</v>
      </c>
      <c r="R27" s="26">
        <v>67</v>
      </c>
      <c r="S27" s="26">
        <v>108</v>
      </c>
      <c r="T27" s="26">
        <v>146</v>
      </c>
      <c r="U27" s="17"/>
    </row>
    <row r="28" spans="1:22" ht="13.5" thickBot="1" x14ac:dyDescent="0.25">
      <c r="A28" s="125" t="e">
        <f t="shared" si="4"/>
        <v>#N/A</v>
      </c>
      <c r="B28" s="123" t="e">
        <f t="shared" si="0"/>
        <v>#N/A</v>
      </c>
      <c r="C28" s="123" t="e">
        <f t="shared" si="1"/>
        <v>#N/A</v>
      </c>
      <c r="D28" s="124" t="e">
        <f t="shared" si="2"/>
        <v>#N/A</v>
      </c>
      <c r="G28" s="118" t="e">
        <f t="shared" si="8"/>
        <v>#N/A</v>
      </c>
      <c r="H28" s="2" t="e">
        <f t="shared" si="5"/>
        <v>#N/A</v>
      </c>
      <c r="I28" s="2" t="e">
        <f t="shared" si="6"/>
        <v>#N/A</v>
      </c>
      <c r="J28" s="119" t="e">
        <f t="shared" si="7"/>
        <v>#N/A</v>
      </c>
      <c r="L28" s="118">
        <v>27</v>
      </c>
      <c r="M28" s="2">
        <v>16</v>
      </c>
      <c r="N28" s="2">
        <v>17</v>
      </c>
      <c r="O28" s="119">
        <v>22</v>
      </c>
      <c r="Q28" s="26">
        <v>26</v>
      </c>
      <c r="R28" s="26">
        <v>68</v>
      </c>
      <c r="S28" s="26">
        <v>107</v>
      </c>
      <c r="T28" s="26">
        <v>145</v>
      </c>
      <c r="U28" s="17"/>
    </row>
    <row r="29" spans="1:22" ht="13.5" thickBot="1" x14ac:dyDescent="0.25">
      <c r="A29" s="125" t="e">
        <f t="shared" si="4"/>
        <v>#N/A</v>
      </c>
      <c r="B29" s="123" t="e">
        <f t="shared" si="0"/>
        <v>#N/A</v>
      </c>
      <c r="C29" s="123" t="e">
        <f t="shared" si="1"/>
        <v>#N/A</v>
      </c>
      <c r="D29" s="124" t="e">
        <f t="shared" si="2"/>
        <v>#N/A</v>
      </c>
      <c r="G29" s="118" t="e">
        <f t="shared" si="8"/>
        <v>#N/A</v>
      </c>
      <c r="H29" s="2" t="e">
        <f t="shared" si="5"/>
        <v>#N/A</v>
      </c>
      <c r="I29" s="2" t="e">
        <f t="shared" si="6"/>
        <v>#N/A</v>
      </c>
      <c r="J29" s="119" t="e">
        <f t="shared" si="7"/>
        <v>#N/A</v>
      </c>
      <c r="L29" s="118">
        <v>28</v>
      </c>
      <c r="M29" s="2">
        <v>28</v>
      </c>
      <c r="N29" s="2"/>
      <c r="O29" s="119"/>
      <c r="Q29" s="26">
        <v>27</v>
      </c>
      <c r="R29" s="26">
        <v>65</v>
      </c>
      <c r="S29" s="26">
        <v>106</v>
      </c>
      <c r="T29" s="26">
        <v>148</v>
      </c>
      <c r="U29" s="17"/>
    </row>
    <row r="30" spans="1:22" ht="13.5" thickBot="1" x14ac:dyDescent="0.25">
      <c r="A30" s="125" t="e">
        <f t="shared" si="4"/>
        <v>#N/A</v>
      </c>
      <c r="B30" s="123" t="e">
        <f t="shared" si="0"/>
        <v>#N/A</v>
      </c>
      <c r="C30" s="123" t="e">
        <f t="shared" si="1"/>
        <v>#N/A</v>
      </c>
      <c r="D30" s="124" t="e">
        <f t="shared" si="2"/>
        <v>#N/A</v>
      </c>
      <c r="G30" s="118" t="e">
        <f t="shared" si="8"/>
        <v>#N/A</v>
      </c>
      <c r="H30" s="2" t="e">
        <f t="shared" si="5"/>
        <v>#N/A</v>
      </c>
      <c r="I30" s="2" t="e">
        <f t="shared" si="6"/>
        <v>#N/A</v>
      </c>
      <c r="J30" s="119" t="e">
        <f t="shared" si="7"/>
        <v>#N/A</v>
      </c>
      <c r="L30" s="118">
        <v>29</v>
      </c>
      <c r="M30" s="2">
        <v>24</v>
      </c>
      <c r="N30" s="2">
        <v>25</v>
      </c>
      <c r="O30" s="119"/>
      <c r="Q30" s="27">
        <v>28</v>
      </c>
      <c r="R30" s="27">
        <v>66</v>
      </c>
      <c r="S30" s="27">
        <v>105</v>
      </c>
      <c r="T30" s="27">
        <v>147</v>
      </c>
      <c r="U30" s="18"/>
      <c r="V30" s="12">
        <v>28</v>
      </c>
    </row>
    <row r="31" spans="1:22" ht="13.5" thickBot="1" x14ac:dyDescent="0.25">
      <c r="A31" s="125" t="e">
        <f t="shared" si="4"/>
        <v>#N/A</v>
      </c>
      <c r="B31" s="123" t="e">
        <f t="shared" si="0"/>
        <v>#N/A</v>
      </c>
      <c r="C31" s="123" t="e">
        <f t="shared" si="1"/>
        <v>#N/A</v>
      </c>
      <c r="D31" s="124" t="e">
        <f t="shared" si="2"/>
        <v>#N/A</v>
      </c>
      <c r="G31" s="118" t="e">
        <f t="shared" si="8"/>
        <v>#N/A</v>
      </c>
      <c r="H31" s="2" t="e">
        <f t="shared" si="5"/>
        <v>#N/A</v>
      </c>
      <c r="I31" s="2" t="e">
        <f t="shared" si="6"/>
        <v>#N/A</v>
      </c>
      <c r="J31" s="119" t="e">
        <f t="shared" si="7"/>
        <v>#N/A</v>
      </c>
      <c r="L31" s="118">
        <v>30</v>
      </c>
      <c r="M31" s="2">
        <v>24</v>
      </c>
      <c r="N31" s="2"/>
      <c r="O31" s="119">
        <v>25</v>
      </c>
      <c r="Q31" s="26">
        <v>29</v>
      </c>
      <c r="R31" s="26">
        <v>71</v>
      </c>
      <c r="S31" s="26">
        <v>112</v>
      </c>
      <c r="T31" s="26">
        <v>150</v>
      </c>
      <c r="U31" s="17"/>
    </row>
    <row r="32" spans="1:22" ht="13.5" thickBot="1" x14ac:dyDescent="0.25">
      <c r="A32" s="125" t="e">
        <f t="shared" si="4"/>
        <v>#N/A</v>
      </c>
      <c r="B32" s="123" t="e">
        <f t="shared" si="0"/>
        <v>#N/A</v>
      </c>
      <c r="C32" s="123" t="e">
        <f t="shared" si="1"/>
        <v>#N/A</v>
      </c>
      <c r="D32" s="124" t="e">
        <f t="shared" si="2"/>
        <v>#N/A</v>
      </c>
      <c r="G32" s="118" t="e">
        <f t="shared" si="8"/>
        <v>#N/A</v>
      </c>
      <c r="H32" s="2" t="e">
        <f t="shared" si="5"/>
        <v>#N/A</v>
      </c>
      <c r="I32" s="2" t="e">
        <f t="shared" si="6"/>
        <v>#N/A</v>
      </c>
      <c r="J32" s="119" t="e">
        <f t="shared" si="7"/>
        <v>#N/A</v>
      </c>
      <c r="L32" s="118">
        <v>31</v>
      </c>
      <c r="M32" s="2">
        <v>20</v>
      </c>
      <c r="N32" s="2">
        <v>21</v>
      </c>
      <c r="O32" s="119">
        <v>26</v>
      </c>
      <c r="Q32" s="26">
        <v>30</v>
      </c>
      <c r="R32" s="26">
        <v>72</v>
      </c>
      <c r="S32" s="26">
        <v>111</v>
      </c>
      <c r="T32" s="26">
        <v>149</v>
      </c>
      <c r="U32" s="17"/>
    </row>
    <row r="33" spans="1:22" ht="13.5" thickBot="1" x14ac:dyDescent="0.25">
      <c r="A33" s="125" t="e">
        <f t="shared" si="4"/>
        <v>#N/A</v>
      </c>
      <c r="B33" s="123" t="e">
        <f t="shared" si="0"/>
        <v>#N/A</v>
      </c>
      <c r="C33" s="123" t="e">
        <f t="shared" si="1"/>
        <v>#N/A</v>
      </c>
      <c r="D33" s="124" t="e">
        <f t="shared" si="2"/>
        <v>#N/A</v>
      </c>
      <c r="G33" s="118" t="e">
        <f t="shared" si="8"/>
        <v>#N/A</v>
      </c>
      <c r="H33" s="2" t="e">
        <f t="shared" si="5"/>
        <v>#N/A</v>
      </c>
      <c r="I33" s="2" t="e">
        <f t="shared" si="6"/>
        <v>#N/A</v>
      </c>
      <c r="J33" s="119" t="e">
        <f t="shared" si="7"/>
        <v>#N/A</v>
      </c>
      <c r="L33" s="118">
        <v>32</v>
      </c>
      <c r="M33" s="13">
        <v>32</v>
      </c>
      <c r="N33" s="2"/>
      <c r="O33" s="119"/>
      <c r="Q33" s="26">
        <v>31</v>
      </c>
      <c r="R33" s="26">
        <v>69</v>
      </c>
      <c r="S33" s="26">
        <v>110</v>
      </c>
      <c r="T33" s="26">
        <v>152</v>
      </c>
      <c r="U33" s="17"/>
    </row>
    <row r="34" spans="1:22" ht="13.5" thickBot="1" x14ac:dyDescent="0.25">
      <c r="A34" s="125" t="e">
        <f t="shared" si="4"/>
        <v>#N/A</v>
      </c>
      <c r="B34" s="123" t="e">
        <f t="shared" si="0"/>
        <v>#N/A</v>
      </c>
      <c r="C34" s="123" t="e">
        <f t="shared" si="1"/>
        <v>#N/A</v>
      </c>
      <c r="D34" s="124" t="e">
        <f t="shared" si="2"/>
        <v>#N/A</v>
      </c>
      <c r="G34" s="118" t="e">
        <f t="shared" si="8"/>
        <v>#N/A</v>
      </c>
      <c r="H34" s="2" t="e">
        <f t="shared" si="5"/>
        <v>#N/A</v>
      </c>
      <c r="I34" s="2" t="e">
        <f t="shared" si="6"/>
        <v>#N/A</v>
      </c>
      <c r="J34" s="119" t="e">
        <f t="shared" si="7"/>
        <v>#N/A</v>
      </c>
      <c r="L34" s="118">
        <v>33</v>
      </c>
      <c r="M34" s="2">
        <v>28</v>
      </c>
      <c r="N34" s="2">
        <v>29</v>
      </c>
      <c r="O34" s="119"/>
      <c r="Q34" s="27">
        <v>32</v>
      </c>
      <c r="R34" s="27">
        <v>70</v>
      </c>
      <c r="S34" s="27">
        <v>109</v>
      </c>
      <c r="T34" s="27">
        <v>151</v>
      </c>
      <c r="U34" s="18"/>
      <c r="V34" s="12">
        <v>32</v>
      </c>
    </row>
    <row r="35" spans="1:22" ht="13.5" thickBot="1" x14ac:dyDescent="0.25">
      <c r="A35" s="125" t="e">
        <f t="shared" si="4"/>
        <v>#N/A</v>
      </c>
      <c r="B35" s="123" t="e">
        <f t="shared" si="0"/>
        <v>#N/A</v>
      </c>
      <c r="C35" s="123" t="e">
        <f t="shared" si="1"/>
        <v>#N/A</v>
      </c>
      <c r="D35" s="124" t="e">
        <f t="shared" si="2"/>
        <v>#N/A</v>
      </c>
      <c r="G35" s="118" t="e">
        <f t="shared" si="8"/>
        <v>#N/A</v>
      </c>
      <c r="H35" s="2" t="e">
        <f t="shared" si="5"/>
        <v>#N/A</v>
      </c>
      <c r="I35" s="2" t="e">
        <f t="shared" si="6"/>
        <v>#N/A</v>
      </c>
      <c r="J35" s="119" t="e">
        <f t="shared" si="7"/>
        <v>#N/A</v>
      </c>
      <c r="L35" s="118">
        <v>34</v>
      </c>
      <c r="M35" s="2">
        <v>28</v>
      </c>
      <c r="N35" s="2"/>
      <c r="O35" s="119">
        <v>29</v>
      </c>
      <c r="Q35" s="26">
        <v>33</v>
      </c>
      <c r="R35" s="26">
        <v>75</v>
      </c>
      <c r="S35" s="26">
        <v>116</v>
      </c>
      <c r="T35" s="26">
        <v>154</v>
      </c>
      <c r="U35" s="17"/>
    </row>
    <row r="36" spans="1:22" ht="13.5" thickBot="1" x14ac:dyDescent="0.25">
      <c r="A36" s="125" t="e">
        <f t="shared" si="4"/>
        <v>#N/A</v>
      </c>
      <c r="B36" s="123" t="e">
        <f t="shared" si="0"/>
        <v>#N/A</v>
      </c>
      <c r="C36" s="123" t="e">
        <f t="shared" si="1"/>
        <v>#N/A</v>
      </c>
      <c r="D36" s="124" t="e">
        <f t="shared" si="2"/>
        <v>#N/A</v>
      </c>
      <c r="G36" s="118" t="e">
        <f t="shared" si="8"/>
        <v>#N/A</v>
      </c>
      <c r="H36" s="2" t="e">
        <f t="shared" si="5"/>
        <v>#N/A</v>
      </c>
      <c r="I36" s="2" t="e">
        <f t="shared" si="6"/>
        <v>#N/A</v>
      </c>
      <c r="J36" s="119" t="e">
        <f t="shared" si="7"/>
        <v>#N/A</v>
      </c>
      <c r="L36" s="118">
        <v>35</v>
      </c>
      <c r="M36" s="2">
        <v>24</v>
      </c>
      <c r="N36" s="2">
        <v>25</v>
      </c>
      <c r="O36" s="119">
        <v>30</v>
      </c>
      <c r="Q36" s="26">
        <v>34</v>
      </c>
      <c r="R36" s="26">
        <v>76</v>
      </c>
      <c r="S36" s="26">
        <v>115</v>
      </c>
      <c r="T36" s="26">
        <v>153</v>
      </c>
      <c r="U36" s="17"/>
    </row>
    <row r="37" spans="1:22" ht="13.5" thickBot="1" x14ac:dyDescent="0.25">
      <c r="A37" s="125" t="e">
        <f t="shared" si="4"/>
        <v>#N/A</v>
      </c>
      <c r="B37" s="123" t="e">
        <f t="shared" si="0"/>
        <v>#N/A</v>
      </c>
      <c r="C37" s="123" t="e">
        <f t="shared" si="1"/>
        <v>#N/A</v>
      </c>
      <c r="D37" s="124" t="e">
        <f t="shared" si="2"/>
        <v>#N/A</v>
      </c>
      <c r="G37" s="118" t="e">
        <f t="shared" si="8"/>
        <v>#N/A</v>
      </c>
      <c r="H37" s="2" t="e">
        <f t="shared" si="5"/>
        <v>#N/A</v>
      </c>
      <c r="I37" s="2" t="e">
        <f t="shared" si="6"/>
        <v>#N/A</v>
      </c>
      <c r="J37" s="119" t="e">
        <f t="shared" si="7"/>
        <v>#N/A</v>
      </c>
      <c r="L37" s="120">
        <v>36</v>
      </c>
      <c r="M37" s="12">
        <v>36</v>
      </c>
      <c r="N37" s="12"/>
      <c r="O37" s="121"/>
      <c r="Q37" s="26">
        <v>35</v>
      </c>
      <c r="R37" s="26">
        <v>73</v>
      </c>
      <c r="S37" s="26">
        <v>114</v>
      </c>
      <c r="T37" s="26">
        <v>156</v>
      </c>
      <c r="U37" s="17"/>
    </row>
    <row r="38" spans="1:22" ht="13.5" thickBot="1" x14ac:dyDescent="0.25">
      <c r="A38" s="125" t="e">
        <f t="shared" si="4"/>
        <v>#N/A</v>
      </c>
      <c r="B38" s="123" t="e">
        <f t="shared" si="0"/>
        <v>#N/A</v>
      </c>
      <c r="C38" s="123" t="e">
        <f t="shared" si="1"/>
        <v>#N/A</v>
      </c>
      <c r="D38" s="124" t="e">
        <f t="shared" si="2"/>
        <v>#N/A</v>
      </c>
      <c r="G38" s="118" t="e">
        <f t="shared" si="8"/>
        <v>#N/A</v>
      </c>
      <c r="H38" s="2" t="e">
        <f t="shared" si="5"/>
        <v>#N/A</v>
      </c>
      <c r="I38" s="2" t="e">
        <f t="shared" si="6"/>
        <v>#N/A</v>
      </c>
      <c r="J38" s="119" t="e">
        <f t="shared" si="7"/>
        <v>#N/A</v>
      </c>
      <c r="Q38" s="27">
        <v>36</v>
      </c>
      <c r="R38" s="27">
        <v>74</v>
      </c>
      <c r="S38" s="27">
        <v>113</v>
      </c>
      <c r="T38" s="27">
        <v>155</v>
      </c>
      <c r="U38" s="17"/>
    </row>
    <row r="39" spans="1:22" ht="13.5" thickBot="1" x14ac:dyDescent="0.25">
      <c r="A39" s="126" t="e">
        <f t="shared" si="4"/>
        <v>#N/A</v>
      </c>
      <c r="B39" s="123" t="e">
        <f t="shared" si="0"/>
        <v>#N/A</v>
      </c>
      <c r="C39" s="123" t="e">
        <f t="shared" si="1"/>
        <v>#N/A</v>
      </c>
      <c r="D39" s="124" t="e">
        <f t="shared" si="2"/>
        <v>#N/A</v>
      </c>
      <c r="G39" s="120" t="e">
        <f t="shared" si="8"/>
        <v>#N/A</v>
      </c>
      <c r="H39" s="12" t="e">
        <f t="shared" si="5"/>
        <v>#N/A</v>
      </c>
      <c r="I39" s="12" t="e">
        <f t="shared" si="6"/>
        <v>#N/A</v>
      </c>
      <c r="J39" s="121" t="e">
        <f t="shared" si="7"/>
        <v>#N/A</v>
      </c>
    </row>
    <row r="40" spans="1:22" ht="13.5" thickBot="1" x14ac:dyDescent="0.25">
      <c r="K40" s="28" t="e">
        <f>VLOOKUP(F1,L5:O37,3,FALSE)</f>
        <v>#N/A</v>
      </c>
    </row>
    <row r="41" spans="1:22" x14ac:dyDescent="0.2">
      <c r="G41" s="115" t="e">
        <f>IF($K$40=0,"",SUM(Q41+$K$40))</f>
        <v>#N/A</v>
      </c>
      <c r="H41" s="116" t="e">
        <f t="shared" ref="H41:J45" si="9">IF($K$40=0,"",SUM(R41+$K$40))</f>
        <v>#N/A</v>
      </c>
      <c r="I41" s="116" t="e">
        <f t="shared" si="9"/>
        <v>#N/A</v>
      </c>
      <c r="J41" s="117" t="e">
        <f t="shared" si="9"/>
        <v>#N/A</v>
      </c>
      <c r="L41" s="2"/>
      <c r="M41" s="2"/>
      <c r="N41" s="2"/>
      <c r="Q41" s="115">
        <v>0</v>
      </c>
      <c r="R41" s="116">
        <v>43</v>
      </c>
      <c r="S41" s="116">
        <v>84</v>
      </c>
      <c r="T41" s="117">
        <v>121</v>
      </c>
    </row>
    <row r="42" spans="1:22" x14ac:dyDescent="0.2">
      <c r="G42" s="118" t="e">
        <f>IF($K$40=0,"",SUM(Q42+$K$40))</f>
        <v>#N/A</v>
      </c>
      <c r="H42" s="2" t="e">
        <f t="shared" si="9"/>
        <v>#N/A</v>
      </c>
      <c r="I42" s="2" t="e">
        <f t="shared" si="9"/>
        <v>#N/A</v>
      </c>
      <c r="J42" s="119" t="e">
        <f t="shared" si="9"/>
        <v>#N/A</v>
      </c>
      <c r="Q42" s="118">
        <v>1</v>
      </c>
      <c r="R42" s="2">
        <v>44</v>
      </c>
      <c r="S42" s="2">
        <v>80</v>
      </c>
      <c r="T42" s="119">
        <v>122</v>
      </c>
    </row>
    <row r="43" spans="1:22" x14ac:dyDescent="0.2">
      <c r="G43" s="118" t="e">
        <f>IF($K$40=0,"",SUM(Q43+$K$40))</f>
        <v>#N/A</v>
      </c>
      <c r="H43" s="2" t="e">
        <f t="shared" si="9"/>
        <v>#N/A</v>
      </c>
      <c r="I43" s="2" t="e">
        <f t="shared" si="9"/>
        <v>#N/A</v>
      </c>
      <c r="J43" s="119" t="e">
        <f t="shared" si="9"/>
        <v>#N/A</v>
      </c>
      <c r="Q43" s="118">
        <v>2</v>
      </c>
      <c r="R43" s="2">
        <v>40</v>
      </c>
      <c r="S43" s="2">
        <v>81</v>
      </c>
      <c r="T43" s="119">
        <v>123</v>
      </c>
    </row>
    <row r="44" spans="1:22" x14ac:dyDescent="0.2">
      <c r="G44" s="118" t="e">
        <f>IF($K$40=0,"",SUM(Q44+$K$40))</f>
        <v>#N/A</v>
      </c>
      <c r="H44" s="2" t="e">
        <f t="shared" si="9"/>
        <v>#N/A</v>
      </c>
      <c r="I44" s="2" t="e">
        <f t="shared" si="9"/>
        <v>#N/A</v>
      </c>
      <c r="J44" s="119" t="e">
        <f t="shared" si="9"/>
        <v>#N/A</v>
      </c>
      <c r="Q44" s="118">
        <v>3</v>
      </c>
      <c r="R44" s="2">
        <v>41</v>
      </c>
      <c r="S44" s="2">
        <v>82</v>
      </c>
      <c r="T44" s="119">
        <v>124</v>
      </c>
    </row>
    <row r="45" spans="1:22" ht="13.5" thickBot="1" x14ac:dyDescent="0.25">
      <c r="G45" s="120" t="e">
        <f>IF($K$40=0,"",SUM(Q45+$K$40))</f>
        <v>#N/A</v>
      </c>
      <c r="H45" s="12" t="e">
        <f t="shared" si="9"/>
        <v>#N/A</v>
      </c>
      <c r="I45" s="12" t="e">
        <f t="shared" si="9"/>
        <v>#N/A</v>
      </c>
      <c r="J45" s="121" t="e">
        <f t="shared" si="9"/>
        <v>#N/A</v>
      </c>
      <c r="Q45" s="120">
        <v>4</v>
      </c>
      <c r="R45" s="12">
        <v>42</v>
      </c>
      <c r="S45" s="12">
        <v>83</v>
      </c>
      <c r="T45" s="121">
        <v>120</v>
      </c>
    </row>
    <row r="46" spans="1:22" ht="13.5" thickBot="1" x14ac:dyDescent="0.25">
      <c r="K46" s="28" t="e">
        <f>VLOOKUP(F1,L5:O37,4,FALSE)</f>
        <v>#N/A</v>
      </c>
    </row>
    <row r="47" spans="1:22" x14ac:dyDescent="0.2">
      <c r="G47" s="115" t="e">
        <f t="shared" ref="G47:G52" si="10">IF($K$46=0,"",$K$46+Q47)</f>
        <v>#N/A</v>
      </c>
      <c r="H47" s="116" t="e">
        <f t="shared" ref="H47:J52" si="11">IF($K$46=0,"",$K$46+R47)</f>
        <v>#N/A</v>
      </c>
      <c r="I47" s="116" t="e">
        <f t="shared" si="11"/>
        <v>#N/A</v>
      </c>
      <c r="J47" s="117" t="e">
        <f t="shared" si="11"/>
        <v>#N/A</v>
      </c>
      <c r="L47" s="2"/>
      <c r="M47" s="2"/>
      <c r="N47" s="2"/>
      <c r="Q47" s="115">
        <v>0</v>
      </c>
      <c r="R47" s="116">
        <v>44</v>
      </c>
      <c r="S47" s="116">
        <v>85</v>
      </c>
      <c r="T47" s="117">
        <v>121</v>
      </c>
    </row>
    <row r="48" spans="1:22" x14ac:dyDescent="0.2">
      <c r="G48" s="118" t="e">
        <f t="shared" si="10"/>
        <v>#N/A</v>
      </c>
      <c r="H48" s="2" t="e">
        <f t="shared" si="11"/>
        <v>#N/A</v>
      </c>
      <c r="I48" s="2" t="e">
        <f t="shared" si="11"/>
        <v>#N/A</v>
      </c>
      <c r="J48" s="119" t="e">
        <f t="shared" si="11"/>
        <v>#N/A</v>
      </c>
      <c r="Q48" s="118">
        <v>1</v>
      </c>
      <c r="R48" s="2">
        <v>45</v>
      </c>
      <c r="S48" s="2">
        <v>80</v>
      </c>
      <c r="T48" s="119">
        <v>122</v>
      </c>
    </row>
    <row r="49" spans="7:20" x14ac:dyDescent="0.2">
      <c r="G49" s="118" t="e">
        <f t="shared" si="10"/>
        <v>#N/A</v>
      </c>
      <c r="H49" s="2" t="e">
        <f t="shared" si="11"/>
        <v>#N/A</v>
      </c>
      <c r="I49" s="2" t="e">
        <f t="shared" si="11"/>
        <v>#N/A</v>
      </c>
      <c r="J49" s="119" t="e">
        <f t="shared" si="11"/>
        <v>#N/A</v>
      </c>
      <c r="Q49" s="118">
        <v>2</v>
      </c>
      <c r="R49" s="2">
        <v>40</v>
      </c>
      <c r="S49" s="2">
        <v>81</v>
      </c>
      <c r="T49" s="119">
        <v>123</v>
      </c>
    </row>
    <row r="50" spans="7:20" x14ac:dyDescent="0.2">
      <c r="G50" s="118" t="e">
        <f t="shared" si="10"/>
        <v>#N/A</v>
      </c>
      <c r="H50" s="2" t="e">
        <f t="shared" si="11"/>
        <v>#N/A</v>
      </c>
      <c r="I50" s="2" t="e">
        <f t="shared" si="11"/>
        <v>#N/A</v>
      </c>
      <c r="J50" s="119" t="e">
        <f t="shared" si="11"/>
        <v>#N/A</v>
      </c>
      <c r="Q50" s="118">
        <v>3</v>
      </c>
      <c r="R50" s="2">
        <v>41</v>
      </c>
      <c r="S50" s="2">
        <v>82</v>
      </c>
      <c r="T50" s="119">
        <v>124</v>
      </c>
    </row>
    <row r="51" spans="7:20" x14ac:dyDescent="0.2">
      <c r="G51" s="118" t="e">
        <f t="shared" si="10"/>
        <v>#N/A</v>
      </c>
      <c r="H51" s="2" t="e">
        <f t="shared" si="11"/>
        <v>#N/A</v>
      </c>
      <c r="I51" s="2" t="e">
        <f t="shared" si="11"/>
        <v>#N/A</v>
      </c>
      <c r="J51" s="119" t="e">
        <f t="shared" si="11"/>
        <v>#N/A</v>
      </c>
      <c r="Q51" s="118">
        <v>4</v>
      </c>
      <c r="R51" s="2">
        <v>42</v>
      </c>
      <c r="S51" s="2">
        <v>83</v>
      </c>
      <c r="T51" s="119">
        <v>125</v>
      </c>
    </row>
    <row r="52" spans="7:20" ht="13.5" thickBot="1" x14ac:dyDescent="0.25">
      <c r="G52" s="120" t="e">
        <f t="shared" si="10"/>
        <v>#N/A</v>
      </c>
      <c r="H52" s="12" t="e">
        <f t="shared" si="11"/>
        <v>#N/A</v>
      </c>
      <c r="I52" s="12" t="e">
        <f t="shared" si="11"/>
        <v>#N/A</v>
      </c>
      <c r="J52" s="121" t="e">
        <f t="shared" si="11"/>
        <v>#N/A</v>
      </c>
      <c r="Q52" s="120">
        <v>5</v>
      </c>
      <c r="R52" s="12">
        <v>43</v>
      </c>
      <c r="S52" s="12">
        <v>84</v>
      </c>
      <c r="T52" s="121">
        <v>120</v>
      </c>
    </row>
    <row r="53" spans="7:20" x14ac:dyDescent="0.2">
      <c r="K53" s="142" t="e">
        <f>IF(F1=7,7,"")</f>
        <v>#N/A</v>
      </c>
    </row>
    <row r="54" spans="7:20" x14ac:dyDescent="0.2">
      <c r="G54" s="143" t="e">
        <f>IF(K$53="","",$K$53+$Q54)</f>
        <v>#N/A</v>
      </c>
      <c r="H54" s="135" t="e">
        <f>IF($K$53="","",$K$53+R54)</f>
        <v>#N/A</v>
      </c>
      <c r="I54" s="135" t="e">
        <f t="shared" ref="I54:J60" si="12">IF($K$53="","",$K$53+S54)</f>
        <v>#N/A</v>
      </c>
      <c r="J54" s="144" t="e">
        <f t="shared" si="12"/>
        <v>#N/A</v>
      </c>
      <c r="Q54" s="143">
        <v>-6</v>
      </c>
      <c r="R54" s="135">
        <f>45-7</f>
        <v>38</v>
      </c>
      <c r="S54" s="135">
        <f>82-7</f>
        <v>75</v>
      </c>
      <c r="T54" s="144">
        <f>123-7</f>
        <v>116</v>
      </c>
    </row>
    <row r="55" spans="7:20" x14ac:dyDescent="0.2">
      <c r="G55" s="145" t="e">
        <f t="shared" ref="G55:G60" si="13">IF(K$53="","",$K$53+$Q55)</f>
        <v>#N/A</v>
      </c>
      <c r="H55" s="2" t="e">
        <f t="shared" ref="H55:H60" si="14">IF($K$53="","",$K$53+R55)</f>
        <v>#N/A</v>
      </c>
      <c r="I55" s="2" t="e">
        <f t="shared" si="12"/>
        <v>#N/A</v>
      </c>
      <c r="J55" s="146" t="e">
        <f t="shared" si="12"/>
        <v>#N/A</v>
      </c>
      <c r="Q55" s="145">
        <v>-5</v>
      </c>
      <c r="R55" s="13">
        <f>44-7</f>
        <v>37</v>
      </c>
      <c r="S55" s="13">
        <f>81-7</f>
        <v>74</v>
      </c>
      <c r="T55" s="146">
        <f>126-7</f>
        <v>119</v>
      </c>
    </row>
    <row r="56" spans="7:20" x14ac:dyDescent="0.2">
      <c r="G56" s="145" t="e">
        <f t="shared" si="13"/>
        <v>#N/A</v>
      </c>
      <c r="H56" s="2" t="e">
        <f t="shared" si="14"/>
        <v>#N/A</v>
      </c>
      <c r="I56" s="2" t="e">
        <f t="shared" si="12"/>
        <v>#N/A</v>
      </c>
      <c r="J56" s="146" t="e">
        <f t="shared" si="12"/>
        <v>#N/A</v>
      </c>
      <c r="Q56" s="145">
        <v>-4</v>
      </c>
      <c r="R56" s="2">
        <f>46-7</f>
        <v>39</v>
      </c>
      <c r="S56" s="13">
        <f>84-7</f>
        <v>77</v>
      </c>
      <c r="T56" s="146">
        <f>122-7</f>
        <v>115</v>
      </c>
    </row>
    <row r="57" spans="7:20" x14ac:dyDescent="0.2">
      <c r="G57" s="145" t="e">
        <f t="shared" si="13"/>
        <v>#N/A</v>
      </c>
      <c r="H57" s="2" t="e">
        <f t="shared" si="14"/>
        <v>#N/A</v>
      </c>
      <c r="I57" s="2" t="e">
        <f t="shared" si="12"/>
        <v>#N/A</v>
      </c>
      <c r="J57" s="146" t="e">
        <f t="shared" si="12"/>
        <v>#N/A</v>
      </c>
      <c r="Q57" s="145">
        <v>-3</v>
      </c>
      <c r="R57" s="2">
        <f>47-7</f>
        <v>40</v>
      </c>
      <c r="S57" s="13">
        <f>83-7</f>
        <v>76</v>
      </c>
      <c r="T57" s="146">
        <f>121-7</f>
        <v>114</v>
      </c>
    </row>
    <row r="58" spans="7:20" x14ac:dyDescent="0.2">
      <c r="G58" s="145" t="e">
        <f t="shared" si="13"/>
        <v>#N/A</v>
      </c>
      <c r="H58" s="2" t="e">
        <f t="shared" si="14"/>
        <v>#N/A</v>
      </c>
      <c r="I58" s="2" t="e">
        <f t="shared" si="12"/>
        <v>#N/A</v>
      </c>
      <c r="J58" s="146" t="e">
        <f t="shared" si="12"/>
        <v>#N/A</v>
      </c>
      <c r="Q58" s="145">
        <v>-2</v>
      </c>
      <c r="R58" s="2">
        <f>41-7</f>
        <v>34</v>
      </c>
      <c r="S58" s="2">
        <f>87-7</f>
        <v>80</v>
      </c>
      <c r="T58" s="146">
        <f>124-7</f>
        <v>117</v>
      </c>
    </row>
    <row r="59" spans="7:20" x14ac:dyDescent="0.2">
      <c r="G59" s="145" t="e">
        <f t="shared" si="13"/>
        <v>#N/A</v>
      </c>
      <c r="H59" s="2" t="e">
        <f t="shared" si="14"/>
        <v>#N/A</v>
      </c>
      <c r="I59" s="2" t="e">
        <f t="shared" si="12"/>
        <v>#N/A</v>
      </c>
      <c r="J59" s="146" t="e">
        <f t="shared" si="12"/>
        <v>#N/A</v>
      </c>
      <c r="Q59" s="145">
        <v>-1</v>
      </c>
      <c r="R59" s="13">
        <f>42-7</f>
        <v>35</v>
      </c>
      <c r="S59" s="2">
        <f>85-7</f>
        <v>78</v>
      </c>
      <c r="T59" s="146">
        <f>127-7</f>
        <v>120</v>
      </c>
    </row>
    <row r="60" spans="7:20" x14ac:dyDescent="0.2">
      <c r="G60" s="147" t="e">
        <f t="shared" si="13"/>
        <v>#N/A</v>
      </c>
      <c r="H60" s="68" t="e">
        <f t="shared" si="14"/>
        <v>#N/A</v>
      </c>
      <c r="I60" s="68" t="e">
        <f t="shared" si="12"/>
        <v>#N/A</v>
      </c>
      <c r="J60" s="148" t="e">
        <f t="shared" si="12"/>
        <v>#N/A</v>
      </c>
      <c r="Q60" s="147">
        <v>0</v>
      </c>
      <c r="R60" s="68">
        <f>43-7</f>
        <v>36</v>
      </c>
      <c r="S60" s="68">
        <f>86-7</f>
        <v>79</v>
      </c>
      <c r="T60" s="148">
        <f>125-7</f>
        <v>118</v>
      </c>
    </row>
  </sheetData>
  <sheetProtection sheet="1"/>
  <phoneticPr fontId="0" type="noConversion"/>
  <pageMargins left="0.75" right="0.75" top="1" bottom="1" header="0.5" footer="0.5"/>
  <pageSetup orientation="portrait" horizontalDpi="4294967293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69"/>
  <sheetViews>
    <sheetView showZeros="0" zoomScale="40" zoomScaleNormal="40" zoomScaleSheetLayoutView="45" workbookViewId="0">
      <selection activeCell="U35" sqref="U35:U36"/>
    </sheetView>
  </sheetViews>
  <sheetFormatPr defaultRowHeight="12.75" x14ac:dyDescent="0.2"/>
  <cols>
    <col min="1" max="13" width="9.7109375" customWidth="1"/>
    <col min="14" max="14" width="10.28515625" customWidth="1"/>
    <col min="15" max="16" width="9.7109375" customWidth="1"/>
    <col min="17" max="17" width="11" customWidth="1"/>
    <col min="18" max="19" width="9.7109375" customWidth="1"/>
    <col min="20" max="20" width="11" customWidth="1"/>
    <col min="21" max="21" width="9.7109375" customWidth="1"/>
    <col min="22" max="22" width="11" customWidth="1"/>
    <col min="23" max="24" width="9.7109375" customWidth="1"/>
  </cols>
  <sheetData>
    <row r="1" spans="1:51" ht="18" customHeight="1" thickTop="1" x14ac:dyDescent="0.3">
      <c r="A1" s="320">
        <f>V16</f>
        <v>0</v>
      </c>
      <c r="B1" s="320"/>
      <c r="C1" s="320"/>
      <c r="D1" s="320"/>
      <c r="E1" s="320"/>
      <c r="F1" s="320"/>
      <c r="G1" s="321"/>
      <c r="H1" s="271"/>
      <c r="I1" s="271"/>
      <c r="J1" s="271"/>
      <c r="K1" s="271"/>
      <c r="L1" s="271"/>
      <c r="M1" s="320">
        <f>Z16</f>
        <v>0</v>
      </c>
      <c r="N1" s="322"/>
      <c r="O1" s="322"/>
      <c r="P1" s="322"/>
      <c r="Q1" s="322"/>
      <c r="R1" s="271"/>
      <c r="T1" s="317">
        <f>V9</f>
        <v>3</v>
      </c>
      <c r="V1" s="319" t="s">
        <v>72</v>
      </c>
      <c r="W1" s="319"/>
      <c r="X1" s="319"/>
    </row>
    <row r="2" spans="1:51" ht="18" customHeight="1" thickBot="1" x14ac:dyDescent="0.3">
      <c r="A2" s="320"/>
      <c r="B2" s="320"/>
      <c r="C2" s="320"/>
      <c r="D2" s="320"/>
      <c r="E2" s="320"/>
      <c r="F2" s="320"/>
      <c r="G2" s="321"/>
      <c r="H2" s="272"/>
      <c r="I2" s="271"/>
      <c r="J2" s="271"/>
      <c r="K2" s="271"/>
      <c r="L2" s="271"/>
      <c r="M2" s="323"/>
      <c r="N2" s="323"/>
      <c r="O2" s="323"/>
      <c r="P2" s="323"/>
      <c r="Q2" s="323"/>
      <c r="R2" s="271"/>
      <c r="T2" s="318"/>
      <c r="V2" s="313" t="s">
        <v>67</v>
      </c>
      <c r="W2" s="313"/>
      <c r="X2" s="313"/>
    </row>
    <row r="3" spans="1:51" ht="18" customHeight="1" thickTop="1" thickBot="1" x14ac:dyDescent="0.3">
      <c r="A3" s="271"/>
      <c r="B3" s="271"/>
      <c r="C3" s="271"/>
      <c r="D3" s="271"/>
      <c r="E3" s="271"/>
      <c r="F3" s="271"/>
      <c r="G3" s="271"/>
      <c r="H3" s="271"/>
      <c r="I3" s="271"/>
      <c r="J3" s="271"/>
      <c r="K3" s="271"/>
      <c r="L3" s="271"/>
      <c r="M3" s="271"/>
      <c r="N3" s="271"/>
      <c r="O3" s="271"/>
      <c r="P3" s="273"/>
      <c r="Q3" s="271"/>
      <c r="R3" s="271"/>
      <c r="T3" s="328">
        <f>V4</f>
        <v>2</v>
      </c>
      <c r="X3" s="80"/>
    </row>
    <row r="4" spans="1:51" ht="18" customHeight="1" thickBot="1" x14ac:dyDescent="0.3">
      <c r="A4" s="316"/>
      <c r="B4" s="316"/>
      <c r="C4" s="316"/>
      <c r="D4" s="271"/>
      <c r="E4" s="271"/>
      <c r="F4" s="271"/>
      <c r="G4" s="271"/>
      <c r="H4" s="271"/>
      <c r="I4" s="271"/>
      <c r="J4" s="271"/>
      <c r="K4" s="271"/>
      <c r="L4" s="271"/>
      <c r="M4" s="271"/>
      <c r="N4" s="271"/>
      <c r="O4" s="274"/>
      <c r="P4" s="271"/>
      <c r="Q4" s="271"/>
      <c r="R4" s="271"/>
      <c r="T4" s="329"/>
      <c r="U4" s="73" t="s">
        <v>65</v>
      </c>
      <c r="V4" s="314">
        <v>2</v>
      </c>
      <c r="AE4" s="313"/>
    </row>
    <row r="5" spans="1:51" ht="18" customHeight="1" thickTop="1" thickBot="1" x14ac:dyDescent="0.25">
      <c r="A5" s="324" t="e">
        <f>IF($T$3=1,VLOOKUP($T$1,'Day-1'!C$1:$O$40,3,FALSE),IF($T$3=2,VLOOKUP($T$1,'Day-2'!C$1:$K$40,3,FALSE),IF($T$3=3,VLOOKUP($T$1,'Day-3'!C$1:$K$40,3,FALSE)," ")))</f>
        <v>#N/A</v>
      </c>
      <c r="B5" s="325"/>
      <c r="C5" s="325"/>
      <c r="D5" s="325"/>
      <c r="E5" s="325"/>
      <c r="F5" s="325"/>
      <c r="G5" s="325"/>
      <c r="H5" s="325"/>
      <c r="I5" s="325"/>
      <c r="J5" s="325"/>
      <c r="K5" s="325"/>
      <c r="L5" s="325"/>
      <c r="M5" s="325"/>
      <c r="N5" s="325"/>
      <c r="O5" s="325"/>
      <c r="P5" s="325"/>
      <c r="Q5" s="325"/>
      <c r="R5" s="325"/>
      <c r="U5" s="11"/>
      <c r="V5" s="315"/>
      <c r="X5" s="81"/>
      <c r="AE5" s="313"/>
    </row>
    <row r="6" spans="1:51" ht="18" customHeight="1" x14ac:dyDescent="0.2">
      <c r="A6" s="325"/>
      <c r="B6" s="325"/>
      <c r="C6" s="325"/>
      <c r="D6" s="325"/>
      <c r="E6" s="325"/>
      <c r="F6" s="325"/>
      <c r="G6" s="325"/>
      <c r="H6" s="325"/>
      <c r="I6" s="325"/>
      <c r="J6" s="325"/>
      <c r="K6" s="325"/>
      <c r="L6" s="325"/>
      <c r="M6" s="325"/>
      <c r="N6" s="325"/>
      <c r="O6" s="325"/>
      <c r="P6" s="325"/>
      <c r="Q6" s="325"/>
      <c r="R6" s="325"/>
      <c r="X6" s="82"/>
      <c r="AG6" s="313"/>
    </row>
    <row r="7" spans="1:51" ht="18" customHeight="1" x14ac:dyDescent="0.25">
      <c r="A7" s="325"/>
      <c r="B7" s="325"/>
      <c r="C7" s="325"/>
      <c r="D7" s="325"/>
      <c r="E7" s="325"/>
      <c r="F7" s="325"/>
      <c r="G7" s="325"/>
      <c r="H7" s="325"/>
      <c r="I7" s="325"/>
      <c r="J7" s="325"/>
      <c r="K7" s="325"/>
      <c r="L7" s="325"/>
      <c r="M7" s="325"/>
      <c r="N7" s="325"/>
      <c r="O7" s="325"/>
      <c r="P7" s="325"/>
      <c r="Q7" s="325"/>
      <c r="R7" s="325"/>
      <c r="U7" s="336" t="s">
        <v>66</v>
      </c>
      <c r="V7" s="336"/>
      <c r="AG7" s="313"/>
      <c r="AS7" s="245"/>
      <c r="AT7" s="245"/>
      <c r="AU7" s="245"/>
      <c r="AV7" s="245"/>
      <c r="AW7" s="245"/>
      <c r="AX7" s="245"/>
    </row>
    <row r="8" spans="1:51" ht="18" customHeight="1" thickBot="1" x14ac:dyDescent="0.35">
      <c r="A8" s="325"/>
      <c r="B8" s="325"/>
      <c r="C8" s="325"/>
      <c r="D8" s="325"/>
      <c r="E8" s="325"/>
      <c r="F8" s="325"/>
      <c r="G8" s="325"/>
      <c r="H8" s="325"/>
      <c r="I8" s="325"/>
      <c r="J8" s="325"/>
      <c r="K8" s="325"/>
      <c r="L8" s="325"/>
      <c r="M8" s="325"/>
      <c r="N8" s="325"/>
      <c r="O8" s="325"/>
      <c r="P8" s="325"/>
      <c r="Q8" s="325"/>
      <c r="R8" s="325"/>
      <c r="AC8" s="253"/>
      <c r="AD8" s="254"/>
      <c r="AE8" s="248"/>
      <c r="AF8" s="248"/>
      <c r="AG8" s="248"/>
      <c r="AH8" s="248"/>
      <c r="AI8" s="253"/>
      <c r="AJ8" s="253"/>
      <c r="AK8" s="253"/>
      <c r="AL8" s="253"/>
      <c r="AM8" s="253"/>
      <c r="AN8" s="253"/>
      <c r="AO8" s="253"/>
      <c r="AP8" s="253"/>
      <c r="AQ8" s="253"/>
      <c r="AS8" s="253"/>
      <c r="AT8" s="253"/>
      <c r="AU8" s="253"/>
      <c r="AV8" s="253"/>
      <c r="AW8" s="253"/>
      <c r="AX8" s="253"/>
      <c r="AY8" s="2"/>
    </row>
    <row r="9" spans="1:51" ht="18" customHeight="1" x14ac:dyDescent="0.3">
      <c r="A9" s="325"/>
      <c r="B9" s="325"/>
      <c r="C9" s="325"/>
      <c r="D9" s="325"/>
      <c r="E9" s="325"/>
      <c r="F9" s="325"/>
      <c r="G9" s="325"/>
      <c r="H9" s="325"/>
      <c r="I9" s="325"/>
      <c r="J9" s="325"/>
      <c r="K9" s="325"/>
      <c r="L9" s="325"/>
      <c r="M9" s="325"/>
      <c r="N9" s="325"/>
      <c r="O9" s="325"/>
      <c r="P9" s="325"/>
      <c r="Q9" s="325"/>
      <c r="R9" s="325"/>
      <c r="U9" s="71"/>
      <c r="V9" s="314">
        <v>3</v>
      </c>
      <c r="AC9" s="253"/>
      <c r="AD9" s="254"/>
      <c r="AE9" s="248"/>
      <c r="AF9" s="248"/>
      <c r="AG9" s="248"/>
      <c r="AH9" s="248"/>
      <c r="AI9" s="253"/>
      <c r="AJ9" s="253"/>
      <c r="AK9" s="253"/>
      <c r="AL9" s="253"/>
      <c r="AM9" s="253"/>
      <c r="AN9" s="253"/>
      <c r="AO9" s="253"/>
      <c r="AP9" s="253"/>
      <c r="AQ9" s="253"/>
      <c r="AS9" s="253"/>
      <c r="AT9" s="253"/>
      <c r="AU9" s="261"/>
      <c r="AV9" s="261"/>
      <c r="AW9" s="253"/>
      <c r="AX9" s="253"/>
      <c r="AY9" s="2"/>
    </row>
    <row r="10" spans="1:51" ht="18" customHeight="1" thickBot="1" x14ac:dyDescent="0.35">
      <c r="A10" s="325"/>
      <c r="B10" s="325"/>
      <c r="C10" s="325"/>
      <c r="D10" s="325"/>
      <c r="E10" s="325"/>
      <c r="F10" s="325"/>
      <c r="G10" s="325"/>
      <c r="H10" s="325"/>
      <c r="I10" s="325"/>
      <c r="J10" s="325"/>
      <c r="K10" s="325"/>
      <c r="L10" s="325"/>
      <c r="M10" s="325"/>
      <c r="N10" s="325"/>
      <c r="O10" s="325"/>
      <c r="P10" s="325"/>
      <c r="Q10" s="325"/>
      <c r="R10" s="325"/>
      <c r="U10" s="71"/>
      <c r="V10" s="315"/>
      <c r="AC10" s="253"/>
      <c r="AD10" s="254"/>
      <c r="AE10" s="248"/>
      <c r="AF10" s="248"/>
      <c r="AG10" s="248"/>
      <c r="AH10" s="248"/>
      <c r="AI10" s="253"/>
      <c r="AJ10" s="253"/>
      <c r="AK10" s="253"/>
      <c r="AL10" s="253"/>
      <c r="AM10" s="253"/>
      <c r="AN10" s="253"/>
      <c r="AO10" s="253"/>
      <c r="AP10" s="253"/>
      <c r="AQ10" s="253"/>
      <c r="AS10" s="253"/>
      <c r="AT10" s="69"/>
      <c r="AU10" s="261"/>
      <c r="AV10" s="261"/>
      <c r="AW10" s="253"/>
      <c r="AX10" s="253"/>
      <c r="AY10" s="2"/>
    </row>
    <row r="11" spans="1:51" ht="18" customHeight="1" x14ac:dyDescent="0.3">
      <c r="A11" s="325"/>
      <c r="B11" s="325"/>
      <c r="C11" s="325"/>
      <c r="D11" s="325"/>
      <c r="E11" s="325"/>
      <c r="F11" s="325"/>
      <c r="G11" s="325"/>
      <c r="H11" s="325"/>
      <c r="I11" s="325"/>
      <c r="J11" s="325"/>
      <c r="K11" s="325"/>
      <c r="L11" s="325"/>
      <c r="M11" s="325"/>
      <c r="N11" s="325"/>
      <c r="O11" s="325"/>
      <c r="P11" s="325"/>
      <c r="Q11" s="325"/>
      <c r="R11" s="325"/>
      <c r="U11" s="24"/>
      <c r="V11" s="72"/>
      <c r="AC11" s="253"/>
      <c r="AD11" s="254"/>
      <c r="AE11" s="248"/>
      <c r="AF11" s="248"/>
      <c r="AG11" s="248"/>
      <c r="AH11" s="248"/>
      <c r="AI11" s="253"/>
      <c r="AJ11" s="253"/>
      <c r="AK11" s="253"/>
      <c r="AL11" s="253"/>
      <c r="AM11" s="253"/>
      <c r="AN11" s="253"/>
      <c r="AO11" s="253"/>
      <c r="AP11" s="253"/>
      <c r="AQ11" s="253"/>
      <c r="AS11" s="253"/>
      <c r="AT11" s="11"/>
      <c r="AU11" s="253"/>
      <c r="AV11" s="11"/>
      <c r="AW11" s="253"/>
      <c r="AX11" s="253"/>
      <c r="AY11" s="2"/>
    </row>
    <row r="12" spans="1:51" ht="18" customHeight="1" x14ac:dyDescent="0.2">
      <c r="A12" s="324" t="e">
        <f>IF($T$3=1,VLOOKUP($T$1,'Day-1'!C$1:$O$40,6,FALSE),IF($T$3=2,VLOOKUP($T$1,'Day-2'!C$1:$K$40,6,FALSE),IF($T$3=3,VLOOKUP($T$1,'Day-3'!C$1:$K$40,6,FALSE)," ")))</f>
        <v>#N/A</v>
      </c>
      <c r="B12" s="325"/>
      <c r="C12" s="325"/>
      <c r="D12" s="325"/>
      <c r="E12" s="325"/>
      <c r="F12" s="325"/>
      <c r="G12" s="325"/>
      <c r="H12" s="325"/>
      <c r="I12" s="325"/>
      <c r="J12" s="325"/>
      <c r="K12" s="325"/>
      <c r="L12" s="325"/>
      <c r="M12" s="325"/>
      <c r="N12" s="325"/>
      <c r="O12" s="325"/>
      <c r="P12" s="325"/>
      <c r="Q12" s="325"/>
      <c r="R12" s="325"/>
      <c r="V12" s="72"/>
      <c r="AC12" s="253"/>
      <c r="AD12" s="253"/>
      <c r="AE12" s="253"/>
      <c r="AF12" s="253"/>
      <c r="AG12" s="253"/>
      <c r="AH12" s="253"/>
      <c r="AI12" s="253"/>
      <c r="AJ12" s="253"/>
      <c r="AK12" s="253"/>
      <c r="AL12" s="253"/>
      <c r="AM12" s="253"/>
      <c r="AN12" s="253"/>
      <c r="AO12" s="253"/>
      <c r="AP12" s="253"/>
      <c r="AQ12" s="253"/>
      <c r="AS12" s="253"/>
      <c r="AT12" s="11"/>
      <c r="AU12" s="253"/>
      <c r="AV12" s="11"/>
      <c r="AW12" s="253"/>
      <c r="AX12" s="253"/>
      <c r="AY12" s="2"/>
    </row>
    <row r="13" spans="1:51" ht="18" customHeight="1" x14ac:dyDescent="0.2">
      <c r="A13" s="325"/>
      <c r="B13" s="325"/>
      <c r="C13" s="325"/>
      <c r="D13" s="325"/>
      <c r="E13" s="325"/>
      <c r="F13" s="325"/>
      <c r="G13" s="325"/>
      <c r="H13" s="325"/>
      <c r="I13" s="325"/>
      <c r="J13" s="325"/>
      <c r="K13" s="325"/>
      <c r="L13" s="325"/>
      <c r="M13" s="325"/>
      <c r="N13" s="325"/>
      <c r="O13" s="325"/>
      <c r="P13" s="325"/>
      <c r="Q13" s="325"/>
      <c r="R13" s="325"/>
      <c r="V13" s="72"/>
      <c r="AC13" s="253"/>
      <c r="AD13" s="253"/>
      <c r="AE13" s="253"/>
      <c r="AF13" s="253"/>
      <c r="AG13" s="253"/>
      <c r="AH13" s="253"/>
      <c r="AI13" s="253"/>
      <c r="AJ13" s="253"/>
      <c r="AK13" s="253"/>
      <c r="AL13" s="253"/>
      <c r="AM13" s="253"/>
      <c r="AN13" s="253"/>
      <c r="AO13" s="253"/>
      <c r="AP13" s="253"/>
      <c r="AQ13" s="253"/>
      <c r="AS13" s="253"/>
      <c r="AT13" s="253"/>
      <c r="AU13" s="253"/>
      <c r="AV13" s="11"/>
      <c r="AW13" s="253"/>
      <c r="AX13" s="253"/>
      <c r="AY13" s="2"/>
    </row>
    <row r="14" spans="1:51" ht="18" customHeight="1" x14ac:dyDescent="0.5">
      <c r="A14" s="325"/>
      <c r="B14" s="325"/>
      <c r="C14" s="325"/>
      <c r="D14" s="325"/>
      <c r="E14" s="325"/>
      <c r="F14" s="325"/>
      <c r="G14" s="325"/>
      <c r="H14" s="325"/>
      <c r="I14" s="325"/>
      <c r="J14" s="325"/>
      <c r="K14" s="325"/>
      <c r="L14" s="325"/>
      <c r="M14" s="325"/>
      <c r="N14" s="325"/>
      <c r="O14" s="325"/>
      <c r="P14" s="325"/>
      <c r="Q14" s="325"/>
      <c r="R14" s="325"/>
      <c r="AC14" s="253"/>
      <c r="AD14" s="253"/>
      <c r="AE14" s="253"/>
      <c r="AF14" s="255"/>
      <c r="AG14" s="256"/>
      <c r="AH14" s="256"/>
      <c r="AI14" s="253"/>
      <c r="AJ14" s="253"/>
      <c r="AK14" s="253"/>
      <c r="AL14" s="253"/>
      <c r="AM14" s="253"/>
      <c r="AN14" s="253"/>
      <c r="AO14" s="253"/>
      <c r="AP14" s="253"/>
      <c r="AQ14" s="253"/>
      <c r="AS14" s="253"/>
      <c r="AT14" s="253"/>
      <c r="AU14" s="253"/>
      <c r="AV14" s="253"/>
      <c r="AW14" s="253"/>
      <c r="AX14" s="253"/>
      <c r="AY14" s="2"/>
    </row>
    <row r="15" spans="1:51" ht="18" customHeight="1" x14ac:dyDescent="0.5">
      <c r="A15" s="325"/>
      <c r="B15" s="325"/>
      <c r="C15" s="325"/>
      <c r="D15" s="325"/>
      <c r="E15" s="325"/>
      <c r="F15" s="325"/>
      <c r="G15" s="325"/>
      <c r="H15" s="325"/>
      <c r="I15" s="325"/>
      <c r="J15" s="325"/>
      <c r="K15" s="325"/>
      <c r="L15" s="325"/>
      <c r="M15" s="325"/>
      <c r="N15" s="325"/>
      <c r="O15" s="325"/>
      <c r="P15" s="325"/>
      <c r="Q15" s="325"/>
      <c r="R15" s="325"/>
      <c r="U15" s="74" t="s">
        <v>39</v>
      </c>
      <c r="AC15" s="253"/>
      <c r="AD15" s="253"/>
      <c r="AE15" s="253"/>
      <c r="AF15" s="255"/>
      <c r="AG15" s="256"/>
      <c r="AH15" s="256"/>
      <c r="AI15" s="253"/>
      <c r="AJ15" s="253"/>
      <c r="AK15" s="257"/>
      <c r="AL15" s="11"/>
      <c r="AM15" s="11"/>
      <c r="AN15" s="11"/>
      <c r="AO15" s="11"/>
      <c r="AP15" s="11"/>
      <c r="AQ15" s="11"/>
      <c r="AS15" s="253"/>
      <c r="AT15" s="253"/>
      <c r="AU15" s="253"/>
      <c r="AV15" s="253"/>
      <c r="AW15" s="253"/>
      <c r="AX15" s="253"/>
      <c r="AY15" s="2"/>
    </row>
    <row r="16" spans="1:51" ht="18" customHeight="1" x14ac:dyDescent="0.5">
      <c r="A16" s="325"/>
      <c r="B16" s="325"/>
      <c r="C16" s="325"/>
      <c r="D16" s="325"/>
      <c r="E16" s="325"/>
      <c r="F16" s="325"/>
      <c r="G16" s="325"/>
      <c r="H16" s="325"/>
      <c r="I16" s="325"/>
      <c r="J16" s="325"/>
      <c r="K16" s="325"/>
      <c r="L16" s="325"/>
      <c r="M16" s="325"/>
      <c r="N16" s="325"/>
      <c r="O16" s="325"/>
      <c r="P16" s="325"/>
      <c r="Q16" s="325"/>
      <c r="R16" s="325"/>
      <c r="U16" s="74" t="s">
        <v>68</v>
      </c>
      <c r="V16" s="333">
        <f>IF(V4=1,'Day-1'!H1,IF(V4=2,'Day-2'!H1,IF(V4=3,'Day-3'!H1," ")))</f>
        <v>0</v>
      </c>
      <c r="W16" s="334"/>
      <c r="X16" s="334"/>
      <c r="Y16" s="335"/>
      <c r="Z16" s="331">
        <f>IF(V4=1,'Day-1'!N1,IF(V4=2,'Day-2'!N1,IF(V4=3,'Day-3'!N1," ")))</f>
        <v>0</v>
      </c>
      <c r="AA16" s="308"/>
      <c r="AB16" s="308"/>
      <c r="AC16" s="253"/>
      <c r="AD16" s="253"/>
      <c r="AE16" s="253"/>
      <c r="AF16" s="255"/>
      <c r="AG16" s="256"/>
      <c r="AH16" s="256"/>
      <c r="AI16" s="253"/>
      <c r="AJ16" s="253"/>
      <c r="AK16" s="253"/>
      <c r="AL16" s="253"/>
      <c r="AM16" s="253"/>
      <c r="AN16" s="253"/>
      <c r="AO16" s="253"/>
      <c r="AP16" s="253"/>
      <c r="AQ16" s="253"/>
      <c r="AS16" s="253"/>
      <c r="AT16" s="257"/>
      <c r="AU16" s="257"/>
      <c r="AV16" s="257"/>
      <c r="AW16" s="253"/>
      <c r="AX16" s="253"/>
      <c r="AY16" s="2"/>
    </row>
    <row r="17" spans="1:51" ht="18" customHeight="1" x14ac:dyDescent="0.5">
      <c r="A17" s="325"/>
      <c r="B17" s="325"/>
      <c r="C17" s="325"/>
      <c r="D17" s="325"/>
      <c r="E17" s="325"/>
      <c r="F17" s="325"/>
      <c r="G17" s="325"/>
      <c r="H17" s="325"/>
      <c r="I17" s="325"/>
      <c r="J17" s="325"/>
      <c r="K17" s="325"/>
      <c r="L17" s="325"/>
      <c r="M17" s="325"/>
      <c r="N17" s="325"/>
      <c r="O17" s="325"/>
      <c r="P17" s="325"/>
      <c r="Q17" s="325"/>
      <c r="R17" s="325"/>
      <c r="AC17" s="253"/>
      <c r="AD17" s="253"/>
      <c r="AE17" s="253"/>
      <c r="AF17" s="255"/>
      <c r="AG17" s="256"/>
      <c r="AH17" s="256"/>
      <c r="AI17" s="253"/>
      <c r="AJ17" s="253"/>
      <c r="AK17" s="253"/>
      <c r="AL17" s="253"/>
      <c r="AM17" s="253"/>
      <c r="AN17" s="253"/>
      <c r="AO17" s="253"/>
      <c r="AP17" s="253"/>
      <c r="AQ17" s="253"/>
      <c r="AS17" s="253"/>
      <c r="AT17" s="69"/>
      <c r="AU17" s="69"/>
      <c r="AV17" s="264"/>
      <c r="AW17" s="253"/>
      <c r="AX17" s="253"/>
      <c r="AY17" s="2"/>
    </row>
    <row r="18" spans="1:51" ht="18" customHeight="1" x14ac:dyDescent="0.3">
      <c r="A18" s="325"/>
      <c r="B18" s="325"/>
      <c r="C18" s="325"/>
      <c r="D18" s="325"/>
      <c r="E18" s="325"/>
      <c r="F18" s="325"/>
      <c r="G18" s="325"/>
      <c r="H18" s="325"/>
      <c r="I18" s="325"/>
      <c r="J18" s="325"/>
      <c r="K18" s="325"/>
      <c r="L18" s="325"/>
      <c r="M18" s="325"/>
      <c r="N18" s="325"/>
      <c r="O18" s="325"/>
      <c r="P18" s="325"/>
      <c r="Q18" s="325"/>
      <c r="R18" s="325"/>
      <c r="V18" s="332" t="s">
        <v>76</v>
      </c>
      <c r="W18" s="310"/>
      <c r="X18" s="310"/>
      <c r="Y18" s="310"/>
      <c r="Z18" s="310"/>
      <c r="AC18" s="253"/>
      <c r="AD18" s="253"/>
      <c r="AE18" s="253"/>
      <c r="AF18" s="253"/>
      <c r="AG18" s="253"/>
      <c r="AH18" s="253"/>
      <c r="AI18" s="253"/>
      <c r="AJ18" s="258"/>
      <c r="AK18" s="253"/>
      <c r="AL18" s="253"/>
      <c r="AM18" s="253"/>
      <c r="AN18" s="258"/>
      <c r="AO18" s="253"/>
      <c r="AP18" s="253"/>
      <c r="AQ18" s="253"/>
      <c r="AS18" s="253"/>
      <c r="AT18" s="261"/>
      <c r="AU18" s="261"/>
      <c r="AV18" s="262"/>
      <c r="AW18" s="253"/>
      <c r="AX18" s="253"/>
      <c r="AY18" s="2"/>
    </row>
    <row r="19" spans="1:51" ht="18" customHeight="1" x14ac:dyDescent="0.3">
      <c r="A19" s="275"/>
      <c r="B19" s="275"/>
      <c r="C19" s="275"/>
      <c r="D19" s="275"/>
      <c r="E19" s="275"/>
      <c r="F19" s="275"/>
      <c r="G19" s="275"/>
      <c r="H19" s="275"/>
      <c r="I19" s="275"/>
      <c r="J19" s="275"/>
      <c r="K19" s="275"/>
      <c r="L19" s="275"/>
      <c r="M19" s="337" t="str">
        <f>IF(V4=1,LOOKUP(V9,'Day-1'!C5:C40,'Day-1'!B5:B40),IF(V4=2,LOOKUP(V9,'Day-2'!C5:C40,'Day-2'!B5:B40),IF(V4=3,LOOKUP(V9,'Day-3'!C5:C40,'Day-3'!B5:B40))))</f>
        <v>1A</v>
      </c>
      <c r="N19" s="338"/>
      <c r="O19" s="338"/>
      <c r="P19" s="338"/>
      <c r="Q19" s="338"/>
      <c r="R19" s="271"/>
      <c r="AC19" s="253"/>
      <c r="AD19" s="253"/>
      <c r="AE19" s="259"/>
      <c r="AF19" s="247"/>
      <c r="AG19" s="247"/>
      <c r="AH19" s="247"/>
      <c r="AI19" s="247"/>
      <c r="AJ19" s="253"/>
      <c r="AK19" s="253"/>
      <c r="AL19" s="253"/>
      <c r="AM19" s="253"/>
      <c r="AN19" s="253"/>
      <c r="AO19" s="253"/>
      <c r="AP19" s="253"/>
      <c r="AQ19" s="253"/>
      <c r="AS19" s="253"/>
      <c r="AT19" s="261"/>
      <c r="AU19" s="261"/>
      <c r="AV19" s="262"/>
      <c r="AW19" s="253"/>
      <c r="AX19" s="253"/>
      <c r="AY19" s="2"/>
    </row>
    <row r="20" spans="1:51" ht="18" customHeight="1" x14ac:dyDescent="0.25">
      <c r="A20" s="275"/>
      <c r="B20" s="275"/>
      <c r="C20" s="275"/>
      <c r="D20" s="275"/>
      <c r="E20" s="275"/>
      <c r="F20" s="275"/>
      <c r="G20" s="275"/>
      <c r="H20" s="275"/>
      <c r="I20" s="275"/>
      <c r="J20" s="275"/>
      <c r="K20" s="275"/>
      <c r="L20" s="275"/>
      <c r="M20" s="338"/>
      <c r="N20" s="338"/>
      <c r="O20" s="338"/>
      <c r="P20" s="338"/>
      <c r="Q20" s="338"/>
      <c r="R20" s="271"/>
      <c r="AC20" s="253"/>
      <c r="AD20" s="253"/>
      <c r="AE20" s="247"/>
      <c r="AF20" s="247"/>
      <c r="AG20" s="247"/>
      <c r="AH20" s="247"/>
      <c r="AI20" s="247"/>
      <c r="AJ20" s="258"/>
      <c r="AK20" s="253"/>
      <c r="AL20" s="253"/>
      <c r="AM20" s="253"/>
      <c r="AN20" s="258"/>
      <c r="AO20" s="253"/>
      <c r="AP20" s="253"/>
      <c r="AQ20" s="253"/>
      <c r="AS20" s="253"/>
      <c r="AT20" s="69"/>
      <c r="AU20" s="69"/>
      <c r="AV20" s="263"/>
      <c r="AW20" s="253"/>
      <c r="AX20" s="253"/>
      <c r="AY20" s="2"/>
    </row>
    <row r="21" spans="1:51" ht="18" customHeight="1" x14ac:dyDescent="0.2">
      <c r="A21" s="275"/>
      <c r="B21" s="275"/>
      <c r="C21" s="275"/>
      <c r="D21" s="275"/>
      <c r="E21" s="275"/>
      <c r="F21" s="275"/>
      <c r="G21" s="275"/>
      <c r="H21" s="275"/>
      <c r="I21" s="321" t="s">
        <v>151</v>
      </c>
      <c r="J21" s="321"/>
      <c r="K21" s="321"/>
      <c r="L21" s="321"/>
      <c r="M21" s="338"/>
      <c r="N21" s="338"/>
      <c r="O21" s="338"/>
      <c r="P21" s="338"/>
      <c r="Q21" s="338"/>
      <c r="R21" s="271"/>
      <c r="T21" s="245"/>
      <c r="U21" s="245"/>
      <c r="V21" s="245"/>
      <c r="W21" s="245"/>
      <c r="AC21" s="253"/>
      <c r="AD21" s="253"/>
      <c r="AE21" s="69"/>
      <c r="AF21" s="69"/>
      <c r="AG21" s="69"/>
      <c r="AH21" s="69"/>
      <c r="AI21" s="69"/>
      <c r="AJ21" s="253"/>
      <c r="AK21" s="253"/>
      <c r="AL21" s="253"/>
      <c r="AM21" s="253"/>
      <c r="AN21" s="253"/>
      <c r="AO21" s="253"/>
      <c r="AP21" s="253"/>
      <c r="AQ21" s="253"/>
      <c r="AS21" s="253"/>
      <c r="AT21" s="69"/>
      <c r="AU21" s="69"/>
      <c r="AV21" s="263"/>
      <c r="AW21" s="253"/>
      <c r="AX21" s="253"/>
      <c r="AY21" s="2"/>
    </row>
    <row r="22" spans="1:51" ht="18" customHeight="1" x14ac:dyDescent="0.2">
      <c r="A22" s="275"/>
      <c r="B22" s="275"/>
      <c r="C22" s="275"/>
      <c r="D22" s="275"/>
      <c r="E22" s="275"/>
      <c r="F22" s="275"/>
      <c r="G22" s="275"/>
      <c r="H22" s="275"/>
      <c r="I22" s="321"/>
      <c r="J22" s="321"/>
      <c r="K22" s="321"/>
      <c r="L22" s="321"/>
      <c r="M22" s="338"/>
      <c r="N22" s="338"/>
      <c r="O22" s="338"/>
      <c r="P22" s="338"/>
      <c r="Q22" s="338"/>
      <c r="R22" s="271"/>
      <c r="T22" s="245"/>
      <c r="U22" s="245"/>
      <c r="V22" s="245"/>
      <c r="W22" s="245"/>
      <c r="AC22" s="253"/>
      <c r="AD22" s="253"/>
      <c r="AE22" s="253"/>
      <c r="AF22" s="253"/>
      <c r="AG22" s="253"/>
      <c r="AH22" s="253"/>
      <c r="AI22" s="253"/>
      <c r="AJ22" s="253"/>
      <c r="AK22" s="253"/>
      <c r="AL22" s="253"/>
      <c r="AM22" s="253"/>
      <c r="AN22" s="253"/>
      <c r="AO22" s="253"/>
      <c r="AP22" s="253"/>
      <c r="AQ22" s="253"/>
      <c r="AR22" s="2"/>
      <c r="AS22" s="253"/>
      <c r="AT22" s="253"/>
      <c r="AU22" s="253"/>
      <c r="AV22" s="253"/>
      <c r="AW22" s="253"/>
      <c r="AX22" s="253"/>
      <c r="AY22" s="2"/>
    </row>
    <row r="23" spans="1:51" ht="18" customHeight="1" x14ac:dyDescent="0.2">
      <c r="A23" s="275"/>
      <c r="B23" s="275"/>
      <c r="C23" s="275"/>
      <c r="D23" s="275"/>
      <c r="E23" s="275"/>
      <c r="F23" s="275"/>
      <c r="G23" s="275"/>
      <c r="H23" s="275"/>
      <c r="I23" s="270"/>
      <c r="J23" s="270"/>
      <c r="K23" s="270"/>
      <c r="L23" s="270"/>
      <c r="M23" s="338"/>
      <c r="N23" s="338"/>
      <c r="O23" s="338"/>
      <c r="P23" s="338"/>
      <c r="Q23" s="338"/>
      <c r="R23" s="271"/>
      <c r="T23" s="245"/>
      <c r="U23" s="245"/>
      <c r="V23" s="245"/>
      <c r="W23" s="245"/>
      <c r="AC23" s="253"/>
      <c r="AD23" s="253"/>
      <c r="AE23" s="253"/>
      <c r="AF23" s="253"/>
      <c r="AG23" s="253"/>
      <c r="AH23" s="253"/>
      <c r="AI23" s="253"/>
      <c r="AJ23" s="253"/>
      <c r="AK23" s="253"/>
      <c r="AL23" s="253"/>
      <c r="AM23" s="253"/>
      <c r="AN23" s="253"/>
      <c r="AO23" s="253"/>
      <c r="AP23" s="253"/>
      <c r="AQ23" s="253"/>
      <c r="AR23" s="2"/>
      <c r="AS23" s="253"/>
      <c r="AT23" s="253"/>
      <c r="AU23" s="253"/>
      <c r="AV23" s="253"/>
      <c r="AW23" s="253"/>
      <c r="AX23" s="253"/>
      <c r="AY23" s="2"/>
    </row>
    <row r="24" spans="1:51" ht="18" customHeight="1" x14ac:dyDescent="0.2">
      <c r="A24" s="275"/>
      <c r="B24" s="275"/>
      <c r="C24" s="275"/>
      <c r="D24" s="275"/>
      <c r="E24" s="275"/>
      <c r="F24" s="275"/>
      <c r="G24" s="275"/>
      <c r="H24" s="275"/>
      <c r="I24" s="270"/>
      <c r="J24" s="270"/>
      <c r="K24" s="270"/>
      <c r="L24" s="270"/>
      <c r="M24" s="338"/>
      <c r="N24" s="338"/>
      <c r="O24" s="338"/>
      <c r="P24" s="338"/>
      <c r="Q24" s="338"/>
      <c r="R24" s="271"/>
      <c r="T24" s="245"/>
      <c r="U24" s="245"/>
      <c r="V24" s="245"/>
      <c r="W24" s="245"/>
      <c r="AC24" s="253"/>
      <c r="AD24" s="253"/>
      <c r="AE24" s="253"/>
      <c r="AF24" s="253"/>
      <c r="AG24" s="253"/>
      <c r="AH24" s="253"/>
      <c r="AI24" s="253"/>
      <c r="AJ24" s="253"/>
      <c r="AK24" s="253"/>
      <c r="AL24" s="253"/>
      <c r="AM24" s="253"/>
      <c r="AN24" s="253"/>
      <c r="AO24" s="253"/>
      <c r="AP24" s="253"/>
      <c r="AQ24" s="253"/>
      <c r="AR24" s="2"/>
      <c r="AS24" s="253"/>
      <c r="AT24" s="253"/>
      <c r="AU24" s="253"/>
      <c r="AV24" s="253"/>
      <c r="AW24" s="253"/>
      <c r="AX24" s="253"/>
      <c r="AY24" s="2"/>
    </row>
    <row r="25" spans="1:51" ht="18" customHeight="1" thickBot="1" x14ac:dyDescent="0.25">
      <c r="A25" s="275"/>
      <c r="B25" s="275"/>
      <c r="C25" s="275"/>
      <c r="D25" s="275"/>
      <c r="E25" s="275"/>
      <c r="F25" s="275"/>
      <c r="G25" s="275"/>
      <c r="H25" s="275"/>
      <c r="I25" s="270"/>
      <c r="J25" s="270"/>
      <c r="K25" s="270"/>
      <c r="L25" s="270"/>
      <c r="M25" s="250"/>
      <c r="N25" s="250"/>
      <c r="O25" s="250"/>
      <c r="P25" s="250"/>
      <c r="Q25" s="250"/>
      <c r="R25" s="271"/>
      <c r="T25" s="245"/>
      <c r="U25" s="245"/>
      <c r="V25" s="245"/>
      <c r="W25" s="245"/>
      <c r="AC25" s="253"/>
      <c r="AD25" s="253"/>
      <c r="AE25" s="253"/>
      <c r="AF25" s="253"/>
      <c r="AG25" s="253"/>
      <c r="AH25" s="253"/>
      <c r="AI25" s="253"/>
      <c r="AJ25" s="253"/>
      <c r="AK25" s="253"/>
      <c r="AL25" s="253"/>
      <c r="AM25" s="253"/>
      <c r="AN25" s="253"/>
      <c r="AO25" s="253"/>
      <c r="AP25" s="253"/>
      <c r="AQ25" s="253"/>
      <c r="AR25" s="2"/>
      <c r="AS25" s="253"/>
      <c r="AT25" s="253"/>
      <c r="AU25" s="253"/>
      <c r="AV25" s="253"/>
      <c r="AW25" s="253"/>
      <c r="AX25" s="253"/>
      <c r="AY25" s="2"/>
    </row>
    <row r="26" spans="1:51" ht="18" customHeight="1" thickTop="1" x14ac:dyDescent="0.2">
      <c r="A26" s="275"/>
      <c r="B26" s="275"/>
      <c r="C26" s="275"/>
      <c r="D26" s="275"/>
      <c r="E26" s="275"/>
      <c r="F26" s="275"/>
      <c r="G26" s="275"/>
      <c r="H26" s="275"/>
      <c r="I26" s="270"/>
      <c r="J26" s="270"/>
      <c r="K26" s="270"/>
      <c r="L26" s="270"/>
      <c r="M26" s="250"/>
      <c r="N26" s="250"/>
      <c r="O26" s="250"/>
      <c r="P26" s="250"/>
      <c r="Q26" s="250"/>
      <c r="R26" s="271"/>
      <c r="T26" s="245"/>
      <c r="U26" s="245"/>
      <c r="V26" s="317">
        <f>V4</f>
        <v>2</v>
      </c>
      <c r="W26" s="245"/>
      <c r="AC26" s="253"/>
      <c r="AD26" s="253"/>
      <c r="AE26" s="253"/>
      <c r="AF26" s="253"/>
      <c r="AG26" s="253"/>
      <c r="AH26" s="253"/>
      <c r="AI26" s="253"/>
      <c r="AJ26" s="253"/>
      <c r="AK26" s="253"/>
      <c r="AL26" s="253"/>
      <c r="AM26" s="253"/>
      <c r="AN26" s="253"/>
      <c r="AO26" s="253"/>
      <c r="AP26" s="253"/>
      <c r="AQ26" s="253"/>
      <c r="AR26" s="2"/>
      <c r="AS26" s="253"/>
      <c r="AT26" s="253"/>
      <c r="AU26" s="253"/>
      <c r="AV26" s="253"/>
      <c r="AW26" s="253"/>
      <c r="AX26" s="253"/>
      <c r="AY26" s="2"/>
    </row>
    <row r="27" spans="1:51" ht="18" customHeight="1" thickBot="1" x14ac:dyDescent="0.25">
      <c r="B27" s="275"/>
      <c r="C27" s="275"/>
      <c r="D27" s="275"/>
      <c r="E27" s="275"/>
      <c r="F27" s="275"/>
      <c r="G27" s="275"/>
      <c r="H27" s="275"/>
      <c r="I27" s="275"/>
      <c r="J27" s="275"/>
      <c r="K27" s="275"/>
      <c r="L27" s="275"/>
      <c r="M27" s="250"/>
      <c r="N27" s="250"/>
      <c r="O27" s="250"/>
      <c r="P27" s="250"/>
      <c r="Q27" s="250"/>
      <c r="R27" s="271"/>
      <c r="T27" s="245"/>
      <c r="U27" s="245"/>
      <c r="V27" s="318"/>
      <c r="W27" s="245"/>
      <c r="AC27" s="253"/>
      <c r="AD27" s="253"/>
      <c r="AE27" s="253"/>
      <c r="AF27" s="253"/>
      <c r="AG27" s="253"/>
      <c r="AH27" s="253"/>
      <c r="AI27" s="253"/>
      <c r="AJ27" s="253"/>
      <c r="AK27" s="253"/>
      <c r="AL27" s="253"/>
      <c r="AM27" s="253"/>
      <c r="AN27" s="253"/>
      <c r="AO27" s="253"/>
      <c r="AP27" s="253"/>
      <c r="AQ27" s="253"/>
      <c r="AS27" s="253"/>
      <c r="AT27" s="253"/>
      <c r="AU27" s="253"/>
      <c r="AV27" s="253"/>
      <c r="AW27" s="253"/>
      <c r="AX27" s="253"/>
      <c r="AY27" s="2"/>
    </row>
    <row r="28" spans="1:51" ht="18" customHeight="1" thickTop="1" x14ac:dyDescent="0.2">
      <c r="B28" s="275"/>
      <c r="C28" s="275"/>
      <c r="D28" s="275"/>
      <c r="E28" s="275"/>
      <c r="F28" s="275"/>
      <c r="G28" s="275"/>
      <c r="H28" s="275"/>
      <c r="I28" s="275"/>
      <c r="J28" s="275"/>
      <c r="K28" s="275"/>
      <c r="L28" s="275"/>
      <c r="M28" s="276"/>
      <c r="N28" s="276"/>
      <c r="O28" s="276"/>
      <c r="P28" s="276"/>
      <c r="Q28" s="276"/>
      <c r="R28" s="271"/>
      <c r="T28" s="245"/>
      <c r="U28" s="245"/>
      <c r="V28" s="245"/>
      <c r="W28" s="245"/>
      <c r="AC28" s="253"/>
      <c r="AD28" s="253"/>
      <c r="AE28" s="253"/>
      <c r="AF28" s="253"/>
      <c r="AG28" s="253"/>
      <c r="AH28" s="253"/>
      <c r="AI28" s="253"/>
      <c r="AJ28" s="253"/>
      <c r="AK28" s="253"/>
      <c r="AL28" s="253"/>
      <c r="AM28" s="253"/>
      <c r="AN28" s="253"/>
      <c r="AO28" s="253"/>
      <c r="AP28" s="253"/>
      <c r="AQ28" s="253"/>
      <c r="AS28" s="253"/>
      <c r="AT28" s="253"/>
      <c r="AU28" s="253"/>
      <c r="AV28" s="253"/>
      <c r="AW28" s="253"/>
      <c r="AX28" s="253"/>
      <c r="AY28" s="2"/>
    </row>
    <row r="29" spans="1:51" ht="18" customHeight="1" thickBot="1" x14ac:dyDescent="0.35">
      <c r="B29" s="275"/>
      <c r="C29" s="275"/>
      <c r="D29" s="275"/>
      <c r="E29" s="275"/>
      <c r="F29" s="275"/>
      <c r="G29" s="275"/>
      <c r="H29" s="275"/>
      <c r="I29" s="275"/>
      <c r="J29" s="275"/>
      <c r="K29" s="275"/>
      <c r="L29" s="275"/>
      <c r="M29" s="276"/>
      <c r="N29" s="276"/>
      <c r="O29" s="276"/>
      <c r="P29" s="276"/>
      <c r="Q29" s="276"/>
      <c r="R29" s="271"/>
      <c r="T29" s="245"/>
      <c r="U29" s="245"/>
      <c r="V29" s="77">
        <f>V9</f>
        <v>3</v>
      </c>
      <c r="W29" s="245"/>
      <c r="AC29" s="253"/>
      <c r="AD29" s="253"/>
      <c r="AE29" s="253"/>
      <c r="AF29" s="253"/>
      <c r="AG29" s="253"/>
      <c r="AH29" s="253"/>
      <c r="AI29" s="253"/>
      <c r="AJ29" s="253"/>
      <c r="AK29" s="253"/>
      <c r="AL29" s="253"/>
      <c r="AM29" s="253"/>
      <c r="AN29" s="253"/>
      <c r="AO29" s="253"/>
      <c r="AP29" s="253"/>
      <c r="AQ29" s="253"/>
      <c r="AS29" s="253"/>
      <c r="AT29" s="253"/>
      <c r="AU29" s="253"/>
      <c r="AV29" s="253"/>
      <c r="AW29" s="253"/>
      <c r="AX29" s="253"/>
      <c r="AY29" s="2"/>
    </row>
    <row r="30" spans="1:51" ht="18" customHeight="1" thickTop="1" x14ac:dyDescent="0.2">
      <c r="A30" s="278"/>
      <c r="B30" s="275"/>
      <c r="C30" s="275"/>
      <c r="D30" s="275"/>
      <c r="E30" s="275"/>
      <c r="F30" s="275"/>
      <c r="G30" s="275"/>
      <c r="H30" s="275"/>
      <c r="I30" s="275"/>
      <c r="J30" s="275"/>
      <c r="K30" s="275"/>
      <c r="L30" s="275"/>
      <c r="M30" s="276"/>
      <c r="N30" s="276"/>
      <c r="O30" s="276"/>
      <c r="P30" s="276"/>
      <c r="Q30" s="276"/>
      <c r="R30" s="279"/>
      <c r="S30" s="2"/>
      <c r="T30" s="245"/>
      <c r="U30" s="245"/>
      <c r="V30" s="245"/>
      <c r="W30" s="245"/>
      <c r="AC30" s="11"/>
      <c r="AD30" s="11"/>
      <c r="AE30" s="11"/>
      <c r="AF30" s="11"/>
      <c r="AG30" s="11"/>
      <c r="AH30" s="11"/>
      <c r="AI30" s="11"/>
      <c r="AJ30" s="11"/>
      <c r="AK30" s="11"/>
      <c r="AL30" s="253"/>
      <c r="AM30" s="253"/>
      <c r="AN30" s="253"/>
      <c r="AO30" s="253"/>
      <c r="AP30" s="253"/>
      <c r="AQ30" s="253"/>
      <c r="AS30" s="253"/>
      <c r="AT30" s="253"/>
      <c r="AU30" s="253"/>
      <c r="AV30" s="253"/>
      <c r="AW30" s="253"/>
      <c r="AX30" s="253"/>
      <c r="AY30" s="2"/>
    </row>
    <row r="31" spans="1:51" ht="18" customHeight="1" x14ac:dyDescent="0.2">
      <c r="A31" s="278"/>
      <c r="B31" s="275"/>
      <c r="C31" s="275"/>
      <c r="D31" s="275"/>
      <c r="E31" s="275"/>
      <c r="F31" s="275"/>
      <c r="G31" s="275"/>
      <c r="H31" s="275"/>
      <c r="I31" s="275"/>
      <c r="J31" s="275"/>
      <c r="K31" s="275"/>
      <c r="L31" s="275"/>
      <c r="M31" s="276"/>
      <c r="N31" s="276"/>
      <c r="O31" s="276"/>
      <c r="P31" s="276"/>
      <c r="Q31" s="276"/>
      <c r="R31" s="279"/>
      <c r="S31" s="2"/>
      <c r="T31" s="245"/>
      <c r="U31" s="245"/>
      <c r="V31" s="245"/>
      <c r="W31" s="245"/>
      <c r="AC31" s="11"/>
      <c r="AD31" s="11"/>
      <c r="AE31" s="11"/>
      <c r="AF31" s="11"/>
      <c r="AG31" s="11"/>
      <c r="AH31" s="11"/>
      <c r="AI31" s="11"/>
      <c r="AJ31" s="11"/>
      <c r="AK31" s="11"/>
      <c r="AL31" s="253"/>
      <c r="AM31" s="253"/>
      <c r="AN31" s="253"/>
      <c r="AO31" s="253"/>
      <c r="AP31" s="253"/>
      <c r="AQ31" s="253"/>
      <c r="AS31" s="2"/>
      <c r="AT31" s="2"/>
      <c r="AU31" s="2"/>
      <c r="AV31" s="2"/>
      <c r="AW31" s="2"/>
      <c r="AX31" s="2"/>
      <c r="AY31" s="2"/>
    </row>
    <row r="32" spans="1:51" ht="18" customHeight="1" x14ac:dyDescent="0.25">
      <c r="A32" s="251"/>
      <c r="B32" s="251"/>
      <c r="C32" s="251"/>
      <c r="D32" s="251"/>
      <c r="E32" s="251"/>
      <c r="F32" s="251"/>
      <c r="G32" s="251"/>
      <c r="H32" s="251"/>
      <c r="I32" s="251"/>
      <c r="J32" s="251"/>
      <c r="K32" s="251"/>
      <c r="L32" s="251"/>
      <c r="M32" s="250"/>
      <c r="N32" s="250"/>
      <c r="O32" s="250"/>
      <c r="P32" s="250"/>
      <c r="Q32" s="250"/>
      <c r="R32" s="267"/>
      <c r="T32" s="245"/>
      <c r="U32" s="252"/>
      <c r="V32" s="245"/>
      <c r="W32" s="245"/>
      <c r="AC32" s="11"/>
      <c r="AD32" s="11"/>
      <c r="AE32" s="11"/>
      <c r="AF32" s="11"/>
      <c r="AG32" s="11"/>
      <c r="AH32" s="11"/>
      <c r="AI32" s="11"/>
      <c r="AJ32" s="11"/>
      <c r="AK32" s="11"/>
      <c r="AL32" s="253"/>
      <c r="AM32" s="253"/>
      <c r="AN32" s="253"/>
      <c r="AO32" s="253"/>
      <c r="AP32" s="253"/>
      <c r="AQ32" s="253"/>
      <c r="AS32" s="2"/>
      <c r="AT32" s="2"/>
      <c r="AU32" s="2"/>
      <c r="AV32" s="2"/>
      <c r="AW32" s="2"/>
      <c r="AX32" s="2"/>
      <c r="AY32" s="2"/>
    </row>
    <row r="33" spans="1:43" ht="18" customHeight="1" x14ac:dyDescent="0.25">
      <c r="B33" s="251"/>
      <c r="C33" s="251"/>
      <c r="D33" s="251"/>
      <c r="E33" s="251"/>
      <c r="F33" s="251"/>
      <c r="G33" s="251"/>
      <c r="H33" s="251"/>
      <c r="I33" s="251"/>
      <c r="J33" s="251"/>
      <c r="K33" s="251"/>
      <c r="L33" s="251"/>
      <c r="M33" s="250"/>
      <c r="N33" s="250"/>
      <c r="O33" s="250"/>
      <c r="P33" s="250"/>
      <c r="Q33" s="250"/>
      <c r="R33" s="267"/>
      <c r="T33" s="245"/>
      <c r="U33" s="252"/>
      <c r="V33" s="246"/>
      <c r="W33" s="245"/>
      <c r="AC33" s="11"/>
      <c r="AD33" s="11"/>
      <c r="AE33" s="11"/>
      <c r="AF33" s="11"/>
      <c r="AG33" s="11"/>
      <c r="AH33" s="11"/>
      <c r="AI33" s="11"/>
      <c r="AJ33" s="11"/>
      <c r="AK33" s="11"/>
      <c r="AL33" s="253"/>
      <c r="AM33" s="253"/>
      <c r="AN33" s="253"/>
      <c r="AO33" s="253"/>
      <c r="AP33" s="253"/>
      <c r="AQ33" s="253"/>
    </row>
    <row r="34" spans="1:43" ht="18" customHeight="1" thickBot="1" x14ac:dyDescent="0.3">
      <c r="A34" s="280"/>
      <c r="B34" s="251"/>
      <c r="C34" s="251"/>
      <c r="D34" s="251"/>
      <c r="E34" s="251"/>
      <c r="F34" s="251"/>
      <c r="G34" s="251"/>
      <c r="H34" s="251"/>
      <c r="I34" s="251"/>
      <c r="J34" s="251"/>
      <c r="K34" s="251"/>
      <c r="L34" s="251"/>
      <c r="M34" s="250"/>
      <c r="N34" s="250"/>
      <c r="O34" s="250"/>
      <c r="P34" s="250"/>
      <c r="Q34" s="250"/>
      <c r="R34" s="281"/>
      <c r="T34" s="245"/>
      <c r="U34" s="252"/>
      <c r="W34" s="245"/>
      <c r="AC34" s="253"/>
      <c r="AD34" s="253"/>
      <c r="AE34" s="253"/>
      <c r="AF34" s="253"/>
      <c r="AG34" s="253"/>
      <c r="AH34" s="253"/>
      <c r="AI34" s="253"/>
      <c r="AJ34" s="253"/>
      <c r="AK34" s="253"/>
      <c r="AL34" s="253"/>
      <c r="AM34" s="253"/>
      <c r="AN34" s="253"/>
      <c r="AO34" s="253"/>
      <c r="AP34" s="253"/>
      <c r="AQ34" s="253"/>
    </row>
    <row r="35" spans="1:43" ht="18" customHeight="1" x14ac:dyDescent="0.2">
      <c r="A35" s="251"/>
      <c r="B35" s="251"/>
      <c r="C35" s="251"/>
      <c r="D35" s="251"/>
      <c r="E35" s="251"/>
      <c r="F35" s="251"/>
      <c r="G35" s="251"/>
      <c r="H35" s="251"/>
      <c r="I35" s="251"/>
      <c r="J35" s="251"/>
      <c r="K35" s="251"/>
      <c r="L35" s="251"/>
      <c r="M35" s="250"/>
      <c r="N35" s="250"/>
      <c r="O35" s="250"/>
      <c r="P35" s="250"/>
      <c r="Q35" s="250"/>
      <c r="R35" s="267"/>
      <c r="T35" s="245"/>
      <c r="U35" s="245"/>
      <c r="W35" s="245"/>
      <c r="AC35" s="69"/>
      <c r="AD35" s="69"/>
      <c r="AE35" s="69"/>
      <c r="AF35" s="69"/>
      <c r="AG35" s="69"/>
      <c r="AH35" s="69"/>
      <c r="AI35" s="69"/>
      <c r="AJ35" s="69"/>
      <c r="AK35" s="69"/>
      <c r="AL35" s="69"/>
      <c r="AM35" s="253"/>
      <c r="AN35" s="253"/>
      <c r="AO35" s="253"/>
      <c r="AP35" s="253"/>
      <c r="AQ35" s="253"/>
    </row>
    <row r="36" spans="1:43" ht="18" customHeight="1" x14ac:dyDescent="0.2">
      <c r="B36" s="251"/>
      <c r="C36" s="251"/>
      <c r="D36" s="251"/>
      <c r="E36" s="251"/>
      <c r="F36" s="251"/>
      <c r="G36" s="251"/>
      <c r="H36" s="251"/>
      <c r="I36" s="251"/>
      <c r="J36" s="251"/>
      <c r="K36" s="251"/>
      <c r="L36" s="251"/>
      <c r="M36" s="250"/>
      <c r="N36" s="250"/>
      <c r="O36" s="250"/>
      <c r="P36" s="250"/>
      <c r="Q36" s="250"/>
      <c r="T36" s="245"/>
      <c r="U36" s="245"/>
      <c r="W36" s="245"/>
      <c r="AC36" s="69"/>
      <c r="AD36" s="69"/>
      <c r="AE36" s="69"/>
      <c r="AF36" s="69"/>
      <c r="AG36" s="69"/>
      <c r="AH36" s="69"/>
      <c r="AI36" s="69"/>
      <c r="AJ36" s="69"/>
      <c r="AK36" s="69"/>
      <c r="AL36" s="69"/>
      <c r="AM36" s="253"/>
      <c r="AN36" s="253"/>
      <c r="AO36" s="253"/>
      <c r="AP36" s="253"/>
      <c r="AQ36" s="253"/>
    </row>
    <row r="37" spans="1:43" ht="18" customHeight="1" x14ac:dyDescent="0.2">
      <c r="A37" s="282"/>
      <c r="B37" s="251"/>
      <c r="C37" s="251"/>
      <c r="D37" s="251"/>
      <c r="E37" s="251"/>
      <c r="F37" s="251"/>
      <c r="G37" s="251"/>
      <c r="H37" s="251"/>
      <c r="I37" s="251"/>
      <c r="J37" s="251"/>
      <c r="K37" s="251"/>
      <c r="L37" s="251"/>
      <c r="M37" s="250"/>
      <c r="N37" s="250"/>
      <c r="O37" s="250"/>
      <c r="P37" s="250"/>
      <c r="Q37" s="250"/>
      <c r="R37" s="267"/>
      <c r="T37" s="245"/>
      <c r="U37" s="245"/>
      <c r="W37" s="245"/>
      <c r="AC37" s="69"/>
      <c r="AD37" s="69"/>
      <c r="AE37" s="69"/>
      <c r="AF37" s="69"/>
      <c r="AG37" s="69"/>
      <c r="AH37" s="69"/>
      <c r="AI37" s="69"/>
      <c r="AJ37" s="69"/>
      <c r="AK37" s="69"/>
      <c r="AL37" s="69"/>
      <c r="AM37" s="253"/>
      <c r="AN37" s="253"/>
      <c r="AO37" s="253"/>
      <c r="AP37" s="253"/>
      <c r="AQ37" s="253"/>
    </row>
    <row r="38" spans="1:43" ht="18" customHeight="1" x14ac:dyDescent="0.2">
      <c r="A38" s="282"/>
      <c r="B38" s="251"/>
      <c r="C38" s="251"/>
      <c r="D38" s="251"/>
      <c r="E38" s="251"/>
      <c r="F38" s="251"/>
      <c r="G38" s="251"/>
      <c r="H38" s="251"/>
      <c r="I38" s="251"/>
      <c r="J38" s="251"/>
      <c r="K38" s="251"/>
      <c r="L38" s="251"/>
      <c r="M38" s="250"/>
      <c r="N38" s="250"/>
      <c r="O38" s="250"/>
      <c r="P38" s="250"/>
      <c r="Q38" s="250"/>
      <c r="R38" s="267"/>
      <c r="T38" s="245"/>
      <c r="U38" s="246"/>
      <c r="W38" s="246"/>
      <c r="AC38" s="260"/>
      <c r="AD38" s="253"/>
      <c r="AE38" s="253"/>
      <c r="AF38" s="253"/>
      <c r="AG38" s="253"/>
      <c r="AH38" s="253"/>
      <c r="AI38" s="253"/>
      <c r="AJ38" s="253"/>
      <c r="AK38" s="253"/>
      <c r="AL38" s="253"/>
      <c r="AM38" s="253"/>
      <c r="AN38" s="253"/>
      <c r="AO38" s="253"/>
      <c r="AP38" s="253"/>
      <c r="AQ38" s="253"/>
    </row>
    <row r="39" spans="1:43" ht="18" customHeight="1" x14ac:dyDescent="0.25">
      <c r="A39" s="282"/>
      <c r="B39" s="251"/>
      <c r="C39" s="251"/>
      <c r="D39" s="251"/>
      <c r="E39" s="251"/>
      <c r="F39" s="251"/>
      <c r="G39" s="251"/>
      <c r="H39" s="251"/>
      <c r="I39" s="251"/>
      <c r="J39" s="251"/>
      <c r="K39" s="251"/>
      <c r="L39" s="251"/>
      <c r="M39" s="250"/>
      <c r="N39" s="250"/>
      <c r="O39" s="250"/>
      <c r="P39" s="250"/>
      <c r="Q39" s="250"/>
      <c r="R39" s="267"/>
      <c r="S39" s="160"/>
      <c r="AC39" s="260"/>
      <c r="AD39" s="253"/>
      <c r="AE39" s="253"/>
      <c r="AF39" s="253"/>
      <c r="AG39" s="253"/>
      <c r="AH39" s="253"/>
      <c r="AI39" s="253"/>
      <c r="AJ39" s="253"/>
      <c r="AK39" s="253"/>
      <c r="AL39" s="253"/>
      <c r="AM39" s="253"/>
      <c r="AN39" s="253"/>
      <c r="AO39" s="253"/>
      <c r="AP39" s="253"/>
      <c r="AQ39" s="253"/>
    </row>
    <row r="40" spans="1:43" ht="18" customHeight="1" x14ac:dyDescent="0.25">
      <c r="A40" s="282"/>
      <c r="B40" s="251"/>
      <c r="C40" s="251"/>
      <c r="D40" s="251"/>
      <c r="E40" s="251"/>
      <c r="F40" s="251"/>
      <c r="G40" s="251"/>
      <c r="H40" s="251"/>
      <c r="I40" s="251"/>
      <c r="J40" s="251"/>
      <c r="K40" s="251"/>
      <c r="L40" s="251"/>
      <c r="M40" s="250"/>
      <c r="N40" s="250"/>
      <c r="O40" s="250"/>
      <c r="P40" s="250"/>
      <c r="Q40" s="250"/>
      <c r="R40" s="267"/>
      <c r="S40" s="160"/>
      <c r="AC40" s="260"/>
      <c r="AD40" s="253"/>
      <c r="AE40" s="253"/>
      <c r="AF40" s="253"/>
      <c r="AG40" s="253"/>
      <c r="AH40" s="253"/>
      <c r="AI40" s="253"/>
      <c r="AJ40" s="253"/>
      <c r="AK40" s="253"/>
      <c r="AL40" s="253"/>
      <c r="AM40" s="253"/>
      <c r="AN40" s="253"/>
      <c r="AO40" s="253"/>
      <c r="AP40" s="253"/>
      <c r="AQ40" s="253"/>
    </row>
    <row r="41" spans="1:43" ht="18" customHeight="1" x14ac:dyDescent="0.25">
      <c r="A41" s="282"/>
      <c r="B41" s="251"/>
      <c r="C41" s="251"/>
      <c r="D41" s="251"/>
      <c r="E41" s="251"/>
      <c r="F41" s="251"/>
      <c r="G41" s="251"/>
      <c r="H41" s="251"/>
      <c r="I41" s="251"/>
      <c r="J41" s="251"/>
      <c r="K41" s="251"/>
      <c r="L41" s="251"/>
      <c r="M41" s="250"/>
      <c r="N41" s="250"/>
      <c r="O41" s="250"/>
      <c r="P41" s="250"/>
      <c r="Q41" s="250"/>
      <c r="R41" s="267"/>
      <c r="S41" s="160"/>
      <c r="AC41" s="260"/>
      <c r="AD41" s="253"/>
      <c r="AE41" s="253"/>
      <c r="AF41" s="253"/>
      <c r="AG41" s="253"/>
      <c r="AH41" s="253"/>
      <c r="AI41" s="253"/>
      <c r="AJ41" s="253"/>
      <c r="AK41" s="253"/>
      <c r="AL41" s="253"/>
      <c r="AM41" s="253"/>
      <c r="AN41" s="253"/>
      <c r="AO41" s="253"/>
      <c r="AP41" s="253"/>
      <c r="AQ41" s="253"/>
    </row>
    <row r="42" spans="1:43" ht="18" customHeight="1" x14ac:dyDescent="0.25">
      <c r="A42" s="282"/>
      <c r="B42" s="251"/>
      <c r="C42" s="251"/>
      <c r="D42" s="251"/>
      <c r="E42" s="251"/>
      <c r="F42" s="251"/>
      <c r="G42" s="251"/>
      <c r="H42" s="251"/>
      <c r="I42" s="251"/>
      <c r="J42" s="251"/>
      <c r="K42" s="251"/>
      <c r="L42" s="251"/>
      <c r="M42" s="250"/>
      <c r="N42" s="250"/>
      <c r="O42" s="250"/>
      <c r="P42" s="250"/>
      <c r="Q42" s="250"/>
      <c r="R42" s="267"/>
      <c r="S42" s="160"/>
      <c r="AC42" s="260"/>
      <c r="AD42" s="253"/>
      <c r="AE42" s="253"/>
      <c r="AF42" s="253"/>
      <c r="AG42" s="253"/>
      <c r="AH42" s="253"/>
      <c r="AI42" s="253"/>
      <c r="AJ42" s="253"/>
      <c r="AK42" s="253"/>
      <c r="AL42" s="253"/>
      <c r="AM42" s="253"/>
      <c r="AN42" s="253"/>
      <c r="AO42" s="253"/>
      <c r="AP42" s="253"/>
      <c r="AQ42" s="253"/>
    </row>
    <row r="43" spans="1:43" ht="18" customHeight="1" x14ac:dyDescent="0.25">
      <c r="A43" s="269"/>
      <c r="B43" s="249"/>
      <c r="C43" s="249"/>
      <c r="D43" s="249"/>
      <c r="E43" s="249"/>
      <c r="F43" s="249"/>
      <c r="G43" s="249"/>
      <c r="H43" s="269"/>
      <c r="I43" s="269"/>
      <c r="J43" s="269"/>
      <c r="K43" s="269"/>
      <c r="L43" s="269"/>
      <c r="M43" s="249"/>
      <c r="N43" s="249"/>
      <c r="O43" s="249"/>
      <c r="P43" s="249"/>
      <c r="Q43" s="249"/>
      <c r="R43" s="267"/>
      <c r="S43" s="160"/>
      <c r="AC43" s="247"/>
      <c r="AD43" s="253"/>
      <c r="AE43" s="253"/>
      <c r="AF43" s="253"/>
      <c r="AG43" s="253"/>
      <c r="AH43" s="253"/>
      <c r="AI43" s="253"/>
      <c r="AJ43" s="253"/>
      <c r="AK43" s="253"/>
      <c r="AL43" s="253"/>
      <c r="AM43" s="253"/>
      <c r="AN43" s="253"/>
      <c r="AO43" s="253"/>
      <c r="AP43" s="253"/>
      <c r="AQ43" s="253"/>
    </row>
    <row r="44" spans="1:43" ht="18" customHeight="1" x14ac:dyDescent="0.25">
      <c r="H44" s="245"/>
      <c r="I44" s="245"/>
      <c r="J44" s="245"/>
      <c r="K44" s="245"/>
      <c r="L44" s="245"/>
      <c r="R44" s="249"/>
      <c r="S44" s="160"/>
      <c r="AC44" s="253"/>
      <c r="AD44" s="253"/>
      <c r="AE44" s="257"/>
      <c r="AF44" s="11"/>
      <c r="AG44" s="11"/>
      <c r="AH44" s="11"/>
      <c r="AI44" s="11"/>
      <c r="AJ44" s="11"/>
      <c r="AK44" s="11"/>
      <c r="AL44" s="253"/>
      <c r="AM44" s="253"/>
      <c r="AN44" s="253"/>
      <c r="AO44" s="253"/>
      <c r="AP44" s="253"/>
      <c r="AQ44" s="253"/>
    </row>
    <row r="45" spans="1:43" ht="18" customHeight="1" x14ac:dyDescent="0.25">
      <c r="H45" s="245"/>
      <c r="I45" s="245"/>
      <c r="J45" s="245"/>
      <c r="K45" s="245"/>
      <c r="L45" s="245"/>
      <c r="R45" s="249"/>
      <c r="S45" s="160"/>
      <c r="AC45" s="253"/>
      <c r="AD45" s="253"/>
      <c r="AE45" s="253"/>
      <c r="AF45" s="253"/>
      <c r="AG45" s="253"/>
      <c r="AH45" s="253"/>
      <c r="AI45" s="253"/>
      <c r="AJ45" s="253"/>
      <c r="AK45" s="253"/>
      <c r="AL45" s="253"/>
      <c r="AM45" s="253"/>
      <c r="AN45" s="253"/>
      <c r="AO45" s="253"/>
      <c r="AP45" s="253"/>
      <c r="AQ45" s="253"/>
    </row>
    <row r="46" spans="1:43" ht="18" customHeight="1" x14ac:dyDescent="0.25">
      <c r="A46" s="326">
        <f>V16</f>
        <v>0</v>
      </c>
      <c r="B46" s="326"/>
      <c r="C46" s="326"/>
      <c r="D46" s="326"/>
      <c r="E46" s="326"/>
      <c r="F46" s="326"/>
      <c r="G46" s="327"/>
      <c r="H46" s="245"/>
      <c r="I46" s="245"/>
      <c r="J46" s="245"/>
      <c r="K46" s="245"/>
      <c r="L46" s="245"/>
      <c r="M46" s="326">
        <f>Z16</f>
        <v>0</v>
      </c>
      <c r="N46" s="310"/>
      <c r="O46" s="310"/>
      <c r="P46" s="310"/>
      <c r="Q46" s="310"/>
      <c r="R46" s="249"/>
      <c r="S46" s="160"/>
      <c r="AC46" s="69"/>
      <c r="AD46" s="69"/>
      <c r="AE46" s="69"/>
      <c r="AF46" s="69"/>
      <c r="AG46" s="69"/>
      <c r="AH46" s="69"/>
      <c r="AI46" s="69"/>
      <c r="AJ46" s="69"/>
      <c r="AK46" s="69"/>
      <c r="AL46" s="69"/>
      <c r="AM46" s="253"/>
      <c r="AN46" s="253"/>
      <c r="AO46" s="253"/>
      <c r="AP46" s="253"/>
      <c r="AQ46" s="253"/>
    </row>
    <row r="47" spans="1:43" ht="18" customHeight="1" thickBot="1" x14ac:dyDescent="0.3">
      <c r="A47" s="326"/>
      <c r="B47" s="326"/>
      <c r="C47" s="326"/>
      <c r="D47" s="326"/>
      <c r="E47" s="326"/>
      <c r="F47" s="326"/>
      <c r="G47" s="327"/>
      <c r="H47" s="245"/>
      <c r="I47" s="245"/>
      <c r="J47" s="245"/>
      <c r="K47" s="245"/>
      <c r="L47" s="245"/>
      <c r="M47" s="330"/>
      <c r="N47" s="330"/>
      <c r="O47" s="330"/>
      <c r="P47" s="330"/>
      <c r="Q47" s="330"/>
      <c r="R47" s="249"/>
      <c r="S47" s="160"/>
      <c r="AC47" s="260"/>
      <c r="AD47" s="11"/>
      <c r="AE47" s="11"/>
      <c r="AF47" s="11"/>
      <c r="AG47" s="11"/>
      <c r="AH47" s="11"/>
      <c r="AI47" s="11"/>
      <c r="AJ47" s="11"/>
      <c r="AK47" s="11"/>
      <c r="AL47" s="11"/>
      <c r="AM47" s="253"/>
      <c r="AN47" s="253"/>
      <c r="AO47" s="253"/>
      <c r="AP47" s="253"/>
      <c r="AQ47" s="253"/>
    </row>
    <row r="48" spans="1:43" ht="18" customHeight="1" thickTop="1" x14ac:dyDescent="0.25">
      <c r="A48" s="245"/>
      <c r="B48" s="245"/>
      <c r="C48" s="245"/>
      <c r="D48" s="245"/>
      <c r="E48" s="245"/>
      <c r="F48" s="245"/>
      <c r="G48" s="245"/>
      <c r="H48" s="245"/>
      <c r="I48" s="245"/>
      <c r="J48" s="245"/>
      <c r="K48" s="245"/>
      <c r="L48" s="245"/>
      <c r="M48" s="245"/>
      <c r="N48" s="245"/>
      <c r="O48" s="245"/>
      <c r="P48" s="20"/>
      <c r="Q48" s="245"/>
      <c r="R48" s="249"/>
      <c r="S48" s="160"/>
      <c r="AC48" s="260"/>
      <c r="AD48" s="11"/>
      <c r="AE48" s="11"/>
      <c r="AF48" s="11"/>
      <c r="AG48" s="11"/>
      <c r="AH48" s="11"/>
      <c r="AI48" s="11"/>
      <c r="AJ48" s="11"/>
      <c r="AK48" s="11"/>
      <c r="AL48" s="11"/>
      <c r="AM48" s="253"/>
      <c r="AN48" s="253"/>
      <c r="AO48" s="253"/>
      <c r="AP48" s="253"/>
      <c r="AQ48" s="253"/>
    </row>
    <row r="49" spans="1:43" ht="18" customHeight="1" x14ac:dyDescent="0.2">
      <c r="A49" s="245"/>
      <c r="B49" s="245"/>
      <c r="C49" s="245"/>
      <c r="D49" s="245"/>
      <c r="E49" s="245"/>
      <c r="F49" s="245"/>
      <c r="G49" s="245"/>
      <c r="H49" s="245"/>
      <c r="I49" s="245"/>
      <c r="J49" s="245"/>
      <c r="K49" s="245"/>
      <c r="L49" s="245"/>
      <c r="M49" s="245"/>
      <c r="N49" s="245"/>
      <c r="O49" s="69"/>
      <c r="P49" s="245"/>
      <c r="Q49" s="245"/>
      <c r="R49" s="249"/>
      <c r="S49" s="245"/>
      <c r="AC49" s="260"/>
      <c r="AD49" s="11"/>
      <c r="AE49" s="11"/>
      <c r="AF49" s="11"/>
      <c r="AG49" s="11"/>
      <c r="AH49" s="11"/>
      <c r="AI49" s="11"/>
      <c r="AJ49" s="11"/>
      <c r="AK49" s="11"/>
      <c r="AL49" s="11"/>
      <c r="AM49" s="253"/>
      <c r="AN49" s="253"/>
      <c r="AO49" s="253"/>
      <c r="AP49" s="253"/>
      <c r="AQ49" s="253"/>
    </row>
    <row r="50" spans="1:43" ht="18" customHeight="1" x14ac:dyDescent="0.25">
      <c r="A50" s="324" t="e">
        <f>IF($T$3=1,VLOOKUP($T$1,'Day-1'!C$1:$O$40,9,FALSE),IF($T$3=2,VLOOKUP($T$1,'Day-2'!C$1:$K$40,9,FALSE),IF($T$3=3,VLOOKUP($T$1,'Day-3'!C$1:$K$40,9,FALSE)," ")))</f>
        <v>#N/A</v>
      </c>
      <c r="B50" s="325"/>
      <c r="C50" s="325"/>
      <c r="D50" s="325"/>
      <c r="E50" s="325"/>
      <c r="F50" s="325"/>
      <c r="G50" s="325"/>
      <c r="H50" s="325"/>
      <c r="I50" s="325"/>
      <c r="J50" s="325"/>
      <c r="K50" s="325"/>
      <c r="L50" s="325"/>
      <c r="M50" s="325"/>
      <c r="N50" s="325"/>
      <c r="O50" s="325"/>
      <c r="P50" s="325"/>
      <c r="Q50" s="325"/>
      <c r="R50" s="325"/>
      <c r="S50" s="160"/>
      <c r="AC50" s="260"/>
      <c r="AD50" s="11"/>
      <c r="AE50" s="11"/>
      <c r="AF50" s="11"/>
      <c r="AG50" s="11"/>
      <c r="AH50" s="11"/>
      <c r="AI50" s="11"/>
      <c r="AJ50" s="11"/>
      <c r="AK50" s="11"/>
      <c r="AL50" s="11"/>
      <c r="AM50" s="253"/>
      <c r="AN50" s="253"/>
      <c r="AO50" s="253"/>
      <c r="AP50" s="253"/>
      <c r="AQ50" s="253"/>
    </row>
    <row r="51" spans="1:43" ht="18" customHeight="1" x14ac:dyDescent="0.25">
      <c r="A51" s="325"/>
      <c r="B51" s="325"/>
      <c r="C51" s="325"/>
      <c r="D51" s="325"/>
      <c r="E51" s="325"/>
      <c r="F51" s="325"/>
      <c r="G51" s="325"/>
      <c r="H51" s="325"/>
      <c r="I51" s="325"/>
      <c r="J51" s="325"/>
      <c r="K51" s="325"/>
      <c r="L51" s="325"/>
      <c r="M51" s="325"/>
      <c r="N51" s="325"/>
      <c r="O51" s="325"/>
      <c r="P51" s="325"/>
      <c r="Q51" s="325"/>
      <c r="R51" s="325"/>
      <c r="S51" s="160"/>
      <c r="AC51" s="253"/>
      <c r="AD51" s="253"/>
      <c r="AE51" s="253"/>
      <c r="AF51" s="253"/>
      <c r="AG51" s="253"/>
      <c r="AH51" s="253"/>
      <c r="AI51" s="253"/>
      <c r="AJ51" s="253"/>
      <c r="AK51" s="253"/>
      <c r="AL51" s="253"/>
      <c r="AM51" s="253"/>
      <c r="AN51" s="253"/>
      <c r="AO51" s="253"/>
      <c r="AP51" s="253"/>
      <c r="AQ51" s="253"/>
    </row>
    <row r="52" spans="1:43" ht="18" customHeight="1" x14ac:dyDescent="0.25">
      <c r="A52" s="325"/>
      <c r="B52" s="325"/>
      <c r="C52" s="325"/>
      <c r="D52" s="325"/>
      <c r="E52" s="325"/>
      <c r="F52" s="325"/>
      <c r="G52" s="325"/>
      <c r="H52" s="325"/>
      <c r="I52" s="325"/>
      <c r="J52" s="325"/>
      <c r="K52" s="325"/>
      <c r="L52" s="325"/>
      <c r="M52" s="325"/>
      <c r="N52" s="325"/>
      <c r="O52" s="325"/>
      <c r="P52" s="325"/>
      <c r="Q52" s="325"/>
      <c r="R52" s="325"/>
      <c r="S52" s="160"/>
      <c r="AC52" s="253"/>
      <c r="AD52" s="253"/>
      <c r="AE52" s="253"/>
      <c r="AF52" s="253"/>
      <c r="AG52" s="253"/>
      <c r="AH52" s="253"/>
      <c r="AI52" s="253"/>
      <c r="AJ52" s="253"/>
      <c r="AK52" s="253"/>
      <c r="AL52" s="253"/>
      <c r="AM52" s="253"/>
      <c r="AN52" s="253"/>
      <c r="AO52" s="253"/>
      <c r="AP52" s="253"/>
      <c r="AQ52" s="253"/>
    </row>
    <row r="53" spans="1:43" ht="18" customHeight="1" x14ac:dyDescent="0.25">
      <c r="A53" s="325"/>
      <c r="B53" s="325"/>
      <c r="C53" s="325"/>
      <c r="D53" s="325"/>
      <c r="E53" s="325"/>
      <c r="F53" s="325"/>
      <c r="G53" s="325"/>
      <c r="H53" s="325"/>
      <c r="I53" s="325"/>
      <c r="J53" s="325"/>
      <c r="K53" s="325"/>
      <c r="L53" s="325"/>
      <c r="M53" s="325"/>
      <c r="N53" s="325"/>
      <c r="O53" s="325"/>
      <c r="P53" s="325"/>
      <c r="Q53" s="325"/>
      <c r="R53" s="325"/>
      <c r="S53" s="160"/>
    </row>
    <row r="54" spans="1:43" ht="18" customHeight="1" x14ac:dyDescent="0.25">
      <c r="A54" s="325"/>
      <c r="B54" s="325"/>
      <c r="C54" s="325"/>
      <c r="D54" s="325"/>
      <c r="E54" s="325"/>
      <c r="F54" s="325"/>
      <c r="G54" s="325"/>
      <c r="H54" s="325"/>
      <c r="I54" s="325"/>
      <c r="J54" s="325"/>
      <c r="K54" s="325"/>
      <c r="L54" s="325"/>
      <c r="M54" s="325"/>
      <c r="N54" s="325"/>
      <c r="O54" s="325"/>
      <c r="P54" s="325"/>
      <c r="Q54" s="325"/>
      <c r="R54" s="325"/>
      <c r="S54" s="160"/>
    </row>
    <row r="55" spans="1:43" ht="18" customHeight="1" x14ac:dyDescent="0.25">
      <c r="A55" s="325"/>
      <c r="B55" s="325"/>
      <c r="C55" s="325"/>
      <c r="D55" s="325"/>
      <c r="E55" s="325"/>
      <c r="F55" s="325"/>
      <c r="G55" s="325"/>
      <c r="H55" s="325"/>
      <c r="I55" s="325"/>
      <c r="J55" s="325"/>
      <c r="K55" s="325"/>
      <c r="L55" s="325"/>
      <c r="M55" s="325"/>
      <c r="N55" s="325"/>
      <c r="O55" s="325"/>
      <c r="P55" s="325"/>
      <c r="Q55" s="325"/>
      <c r="R55" s="325"/>
      <c r="S55" s="160"/>
    </row>
    <row r="56" spans="1:43" ht="18" customHeight="1" x14ac:dyDescent="0.25">
      <c r="A56" s="325"/>
      <c r="B56" s="325"/>
      <c r="C56" s="325"/>
      <c r="D56" s="325"/>
      <c r="E56" s="325"/>
      <c r="F56" s="325"/>
      <c r="G56" s="325"/>
      <c r="H56" s="325"/>
      <c r="I56" s="325"/>
      <c r="J56" s="325"/>
      <c r="K56" s="325"/>
      <c r="L56" s="325"/>
      <c r="M56" s="325"/>
      <c r="N56" s="325"/>
      <c r="O56" s="325"/>
      <c r="P56" s="325"/>
      <c r="Q56" s="325"/>
      <c r="R56" s="325"/>
      <c r="S56" s="160"/>
    </row>
    <row r="57" spans="1:43" ht="18" customHeight="1" x14ac:dyDescent="0.25">
      <c r="A57" s="324" t="e">
        <f>IF($T$3=1,VLOOKUP($T$1,'Day-1'!C$1:$O$40,12,FALSE),IF($T$3=2,VLOOKUP($T$1,'Day-2'!C$1:$O$40,12,FALSE),IF($T$3=3,VLOOKUP($T$1,'Day-3'!C$1:$O$40,12,FALSE)," ")))</f>
        <v>#N/A</v>
      </c>
      <c r="B57" s="325"/>
      <c r="C57" s="325"/>
      <c r="D57" s="325"/>
      <c r="E57" s="325"/>
      <c r="F57" s="325"/>
      <c r="G57" s="325"/>
      <c r="H57" s="325"/>
      <c r="I57" s="325"/>
      <c r="J57" s="325"/>
      <c r="K57" s="325"/>
      <c r="L57" s="325"/>
      <c r="M57" s="325"/>
      <c r="N57" s="325"/>
      <c r="O57" s="325"/>
      <c r="P57" s="325"/>
      <c r="Q57" s="325"/>
      <c r="R57" s="325"/>
      <c r="S57" s="160"/>
    </row>
    <row r="58" spans="1:43" ht="18" customHeight="1" x14ac:dyDescent="0.2">
      <c r="A58" s="325"/>
      <c r="B58" s="325"/>
      <c r="C58" s="325"/>
      <c r="D58" s="325"/>
      <c r="E58" s="325"/>
      <c r="F58" s="325"/>
      <c r="G58" s="325"/>
      <c r="H58" s="325"/>
      <c r="I58" s="325"/>
      <c r="J58" s="325"/>
      <c r="K58" s="325"/>
      <c r="L58" s="325"/>
      <c r="M58" s="325"/>
      <c r="N58" s="325"/>
      <c r="O58" s="325"/>
      <c r="P58" s="325"/>
      <c r="Q58" s="325"/>
      <c r="R58" s="325"/>
      <c r="S58" s="245"/>
    </row>
    <row r="59" spans="1:43" ht="18" customHeight="1" x14ac:dyDescent="0.2">
      <c r="A59" s="325"/>
      <c r="B59" s="325"/>
      <c r="C59" s="325"/>
      <c r="D59" s="325"/>
      <c r="E59" s="325"/>
      <c r="F59" s="325"/>
      <c r="G59" s="325"/>
      <c r="H59" s="325"/>
      <c r="I59" s="325"/>
      <c r="J59" s="325"/>
      <c r="K59" s="325"/>
      <c r="L59" s="325"/>
      <c r="M59" s="325"/>
      <c r="N59" s="325"/>
      <c r="O59" s="325"/>
      <c r="P59" s="325"/>
      <c r="Q59" s="325"/>
      <c r="R59" s="325"/>
    </row>
    <row r="60" spans="1:43" ht="18" customHeight="1" x14ac:dyDescent="0.2">
      <c r="A60" s="325"/>
      <c r="B60" s="325"/>
      <c r="C60" s="325"/>
      <c r="D60" s="325"/>
      <c r="E60" s="325"/>
      <c r="F60" s="325"/>
      <c r="G60" s="325"/>
      <c r="H60" s="325"/>
      <c r="I60" s="325"/>
      <c r="J60" s="325"/>
      <c r="K60" s="325"/>
      <c r="L60" s="325"/>
      <c r="M60" s="325"/>
      <c r="N60" s="325"/>
      <c r="O60" s="325"/>
      <c r="P60" s="325"/>
      <c r="Q60" s="325"/>
      <c r="R60" s="325"/>
    </row>
    <row r="61" spans="1:43" x14ac:dyDescent="0.2">
      <c r="A61" s="325"/>
      <c r="B61" s="325"/>
      <c r="C61" s="325"/>
      <c r="D61" s="325"/>
      <c r="E61" s="325"/>
      <c r="F61" s="325"/>
      <c r="G61" s="325"/>
      <c r="H61" s="325"/>
      <c r="I61" s="325"/>
      <c r="J61" s="325"/>
      <c r="K61" s="325"/>
      <c r="L61" s="325"/>
      <c r="M61" s="325"/>
      <c r="N61" s="325"/>
      <c r="O61" s="325"/>
      <c r="P61" s="325"/>
      <c r="Q61" s="325"/>
      <c r="R61" s="325"/>
    </row>
    <row r="62" spans="1:43" x14ac:dyDescent="0.2">
      <c r="A62" s="325"/>
      <c r="B62" s="325"/>
      <c r="C62" s="325"/>
      <c r="D62" s="325"/>
      <c r="E62" s="325"/>
      <c r="F62" s="325"/>
      <c r="G62" s="325"/>
      <c r="H62" s="325"/>
      <c r="I62" s="325"/>
      <c r="J62" s="325"/>
      <c r="K62" s="325"/>
      <c r="L62" s="325"/>
      <c r="M62" s="325"/>
      <c r="N62" s="325"/>
      <c r="O62" s="325"/>
      <c r="P62" s="325"/>
      <c r="Q62" s="325"/>
      <c r="R62" s="325"/>
    </row>
    <row r="63" spans="1:43" x14ac:dyDescent="0.2">
      <c r="A63" s="325"/>
      <c r="B63" s="325"/>
      <c r="C63" s="325"/>
      <c r="D63" s="325"/>
      <c r="E63" s="325"/>
      <c r="F63" s="325"/>
      <c r="G63" s="325"/>
      <c r="H63" s="325"/>
      <c r="I63" s="325"/>
      <c r="J63" s="325"/>
      <c r="K63" s="325"/>
      <c r="L63" s="325"/>
      <c r="M63" s="325"/>
      <c r="N63" s="325"/>
      <c r="O63" s="325"/>
      <c r="P63" s="325"/>
      <c r="Q63" s="325"/>
      <c r="R63" s="325"/>
    </row>
    <row r="64" spans="1:43" ht="18" customHeight="1" x14ac:dyDescent="0.75">
      <c r="A64" s="277"/>
      <c r="B64" s="277"/>
      <c r="C64" s="277"/>
      <c r="D64" s="277"/>
      <c r="E64" s="277"/>
      <c r="F64" s="277"/>
      <c r="G64" s="277"/>
      <c r="H64" s="277"/>
      <c r="I64" s="277"/>
      <c r="J64" s="277"/>
      <c r="K64" s="277"/>
      <c r="L64" s="277"/>
      <c r="M64" s="339" t="str">
        <f>IF(V4=1,LOOKUP(V9,'Day-1'!C5:C40,'Day-1'!B5:B40),IF(V4=2,LOOKUP(V9,'Day-2'!C5:C40,'Day-2'!B5:B40),IF(V4=3,LOOKUP(V9,'Day-3'!C5:C40,'Day-3'!B5:B40))))</f>
        <v>1A</v>
      </c>
      <c r="N64" s="340"/>
      <c r="O64" s="340"/>
      <c r="P64" s="340"/>
      <c r="Q64" s="340"/>
      <c r="R64" s="268"/>
    </row>
    <row r="65" spans="1:18" ht="18" customHeight="1" thickBot="1" x14ac:dyDescent="0.8">
      <c r="A65" s="277"/>
      <c r="B65" s="277"/>
      <c r="C65" s="277"/>
      <c r="D65" s="277"/>
      <c r="E65" s="277"/>
      <c r="F65" s="277"/>
      <c r="G65" s="277"/>
      <c r="H65" s="277"/>
      <c r="I65" s="277"/>
      <c r="J65" s="277"/>
      <c r="K65" s="277"/>
      <c r="L65" s="277"/>
      <c r="M65" s="341"/>
      <c r="N65" s="340"/>
      <c r="O65" s="340"/>
      <c r="P65" s="340"/>
      <c r="Q65" s="340"/>
      <c r="R65" s="268"/>
    </row>
    <row r="66" spans="1:18" ht="18" customHeight="1" thickTop="1" x14ac:dyDescent="0.75">
      <c r="A66" s="277"/>
      <c r="B66" s="277"/>
      <c r="C66" s="277"/>
      <c r="D66" s="277"/>
      <c r="E66" s="277"/>
      <c r="F66" s="277"/>
      <c r="G66" s="277"/>
      <c r="H66" s="277"/>
      <c r="I66" s="327" t="s">
        <v>151</v>
      </c>
      <c r="J66" s="327"/>
      <c r="K66" s="327"/>
      <c r="L66" s="327"/>
      <c r="M66" s="340"/>
      <c r="N66" s="340"/>
      <c r="O66" s="340"/>
      <c r="P66" s="340"/>
      <c r="Q66" s="340"/>
      <c r="R66" s="268"/>
    </row>
    <row r="67" spans="1:18" ht="18" customHeight="1" x14ac:dyDescent="0.75">
      <c r="A67" s="277"/>
      <c r="B67" s="277"/>
      <c r="C67" s="277"/>
      <c r="D67" s="277"/>
      <c r="E67" s="277"/>
      <c r="F67" s="277"/>
      <c r="G67" s="277"/>
      <c r="H67" s="277"/>
      <c r="I67" s="327"/>
      <c r="J67" s="327"/>
      <c r="K67" s="327"/>
      <c r="L67" s="327"/>
      <c r="M67" s="340"/>
      <c r="N67" s="340"/>
      <c r="O67" s="340"/>
      <c r="P67" s="340"/>
      <c r="Q67" s="340"/>
      <c r="R67" s="268"/>
    </row>
    <row r="68" spans="1:18" ht="18" customHeight="1" x14ac:dyDescent="0.75">
      <c r="A68" s="277"/>
      <c r="B68" s="277"/>
      <c r="C68" s="277"/>
      <c r="D68" s="277"/>
      <c r="E68" s="277"/>
      <c r="F68" s="277"/>
      <c r="G68" s="277"/>
      <c r="H68" s="277"/>
      <c r="I68" s="277"/>
      <c r="J68" s="277"/>
      <c r="K68" s="277"/>
      <c r="L68" s="277"/>
      <c r="M68" s="340"/>
      <c r="N68" s="340"/>
      <c r="O68" s="340"/>
      <c r="P68" s="340"/>
      <c r="Q68" s="340"/>
      <c r="R68" s="249"/>
    </row>
    <row r="69" spans="1:18" ht="18" customHeight="1" x14ac:dyDescent="0.2">
      <c r="A69" s="249"/>
      <c r="B69" s="249"/>
      <c r="C69" s="249"/>
      <c r="D69" s="249"/>
      <c r="E69" s="249"/>
      <c r="F69" s="249"/>
      <c r="G69" s="249"/>
      <c r="H69" s="249"/>
      <c r="I69" s="249"/>
      <c r="J69" s="249"/>
      <c r="K69" s="249"/>
      <c r="L69" s="249"/>
      <c r="M69" s="249"/>
      <c r="N69" s="249"/>
      <c r="O69" s="249"/>
      <c r="P69" s="249"/>
      <c r="Q69" s="249"/>
      <c r="R69" s="249"/>
    </row>
  </sheetData>
  <sheetProtection selectLockedCells="1"/>
  <mergeCells count="26">
    <mergeCell ref="A50:R56"/>
    <mergeCell ref="A57:R63"/>
    <mergeCell ref="M19:Q24"/>
    <mergeCell ref="M64:Q68"/>
    <mergeCell ref="I66:L67"/>
    <mergeCell ref="I21:L22"/>
    <mergeCell ref="V26:V27"/>
    <mergeCell ref="A46:G47"/>
    <mergeCell ref="T3:T4"/>
    <mergeCell ref="M46:Q47"/>
    <mergeCell ref="Z16:AB16"/>
    <mergeCell ref="V18:Z18"/>
    <mergeCell ref="V16:Y16"/>
    <mergeCell ref="V9:V10"/>
    <mergeCell ref="U7:V7"/>
    <mergeCell ref="A12:R18"/>
    <mergeCell ref="V2:X2"/>
    <mergeCell ref="AE4:AE5"/>
    <mergeCell ref="V4:V5"/>
    <mergeCell ref="A4:C4"/>
    <mergeCell ref="AG6:AG7"/>
    <mergeCell ref="T1:T2"/>
    <mergeCell ref="V1:X1"/>
    <mergeCell ref="A1:G2"/>
    <mergeCell ref="M1:Q2"/>
    <mergeCell ref="A5:R11"/>
  </mergeCells>
  <printOptions horizontalCentered="1" verticalCentered="1"/>
  <pageMargins left="0.7" right="0.7" top="0.25" bottom="0.25" header="0" footer="0"/>
  <pageSetup scale="50" orientation="portrait" horizontalDpi="4294967293" verticalDpi="4294967293" r:id="rId1"/>
  <headerFooter scaleWithDoc="0"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9"/>
  <sheetViews>
    <sheetView showZeros="0" zoomScale="65" zoomScaleNormal="45" zoomScaleSheetLayoutView="45" workbookViewId="0">
      <selection activeCell="AO27" sqref="AO27"/>
    </sheetView>
  </sheetViews>
  <sheetFormatPr defaultRowHeight="12.75" x14ac:dyDescent="0.2"/>
  <cols>
    <col min="1" max="15" width="9.7109375" customWidth="1"/>
    <col min="16" max="16" width="10.28515625" customWidth="1"/>
    <col min="17" max="18" width="9.7109375" customWidth="1"/>
    <col min="19" max="19" width="11" customWidth="1"/>
    <col min="20" max="25" width="9.7109375" customWidth="1"/>
  </cols>
  <sheetData>
    <row r="1" spans="1:29" ht="18" customHeight="1" thickTop="1" x14ac:dyDescent="0.3">
      <c r="C1" s="360" t="s">
        <v>37</v>
      </c>
      <c r="D1" s="325"/>
      <c r="E1" s="325"/>
      <c r="F1" s="325"/>
      <c r="G1" s="325"/>
      <c r="H1" s="325"/>
      <c r="I1" s="325"/>
      <c r="J1" s="360" t="s">
        <v>38</v>
      </c>
      <c r="K1" s="360"/>
      <c r="L1" s="360"/>
      <c r="M1" s="360"/>
      <c r="N1" s="360"/>
      <c r="S1" s="317">
        <f>W9</f>
        <v>1</v>
      </c>
      <c r="W1" s="319" t="s">
        <v>72</v>
      </c>
      <c r="X1" s="319"/>
      <c r="Y1" s="319"/>
    </row>
    <row r="2" spans="1:29" ht="18" customHeight="1" thickBot="1" x14ac:dyDescent="0.3">
      <c r="C2" s="386">
        <f>W16</f>
        <v>0</v>
      </c>
      <c r="D2" s="386"/>
      <c r="E2" s="386"/>
      <c r="F2" s="386"/>
      <c r="G2" s="386"/>
      <c r="H2" s="386"/>
      <c r="I2" s="387"/>
      <c r="J2" s="326">
        <f>AA16</f>
        <v>0</v>
      </c>
      <c r="K2" s="326"/>
      <c r="L2" s="326"/>
      <c r="M2" s="326"/>
      <c r="N2" s="326"/>
      <c r="O2" s="380" t="s">
        <v>77</v>
      </c>
      <c r="P2" s="378" t="str">
        <f>IF(W4=1,LOOKUP(W9,'Day-1'!C5:C40,'Day-1'!B5:B40),IF(W4=2,LOOKUP(W9,'Day-2'!C5:C40,'Day-2'!B5:B40),IF(W4=3,LOOKUP(W9,'Day-3'!C5:C40,'Day-3'!B5:B40))))</f>
        <v>1A</v>
      </c>
      <c r="R2" s="24" t="s">
        <v>73</v>
      </c>
      <c r="S2" s="318"/>
      <c r="W2" s="313" t="s">
        <v>67</v>
      </c>
      <c r="X2" s="313"/>
      <c r="Y2" s="313"/>
    </row>
    <row r="3" spans="1:29" ht="18" customHeight="1" thickTop="1" thickBot="1" x14ac:dyDescent="0.3">
      <c r="A3" s="284" t="s">
        <v>75</v>
      </c>
      <c r="B3" s="284"/>
      <c r="C3" s="386"/>
      <c r="D3" s="386"/>
      <c r="E3" s="386"/>
      <c r="F3" s="386"/>
      <c r="G3" s="386"/>
      <c r="H3" s="386"/>
      <c r="I3" s="387"/>
      <c r="J3" s="385"/>
      <c r="K3" s="385"/>
      <c r="L3" s="385"/>
      <c r="M3" s="385"/>
      <c r="N3" s="385"/>
      <c r="O3" s="380"/>
      <c r="P3" s="379"/>
      <c r="Y3" s="80"/>
    </row>
    <row r="4" spans="1:29" ht="18" customHeight="1" thickTop="1" thickBot="1" x14ac:dyDescent="0.35">
      <c r="R4" s="67" t="s">
        <v>65</v>
      </c>
      <c r="S4" s="77">
        <f>W4</f>
        <v>1</v>
      </c>
      <c r="V4" s="73" t="s">
        <v>65</v>
      </c>
      <c r="W4" s="314">
        <v>1</v>
      </c>
    </row>
    <row r="5" spans="1:29" ht="18" customHeight="1" thickTop="1" thickBot="1" x14ac:dyDescent="0.25">
      <c r="C5" s="284" t="s">
        <v>40</v>
      </c>
      <c r="D5" s="284"/>
      <c r="E5" s="284"/>
      <c r="F5" s="20" t="s">
        <v>41</v>
      </c>
      <c r="G5" s="20">
        <v>1</v>
      </c>
      <c r="H5" s="20">
        <v>2</v>
      </c>
      <c r="I5" s="20">
        <v>3</v>
      </c>
      <c r="J5" s="20">
        <v>4</v>
      </c>
      <c r="K5" s="20">
        <v>5</v>
      </c>
      <c r="L5" s="20">
        <v>6</v>
      </c>
      <c r="M5" s="20">
        <v>7</v>
      </c>
      <c r="N5" s="20">
        <v>8</v>
      </c>
      <c r="O5" s="20">
        <v>9</v>
      </c>
      <c r="Q5" s="69" t="s">
        <v>42</v>
      </c>
      <c r="S5" s="67" t="s">
        <v>43</v>
      </c>
      <c r="V5" s="11"/>
      <c r="W5" s="315"/>
      <c r="Y5" s="81"/>
    </row>
    <row r="6" spans="1:29" ht="18" customHeight="1" x14ac:dyDescent="0.2">
      <c r="A6" s="313" t="s">
        <v>44</v>
      </c>
      <c r="B6" s="344" t="e">
        <f>IF($S$4=1,VLOOKUP($S$1,'Day-1'!C$1:$O$40,3,FALSE),IF($S$4=2,VLOOKUP($S$1,'Day-2'!C$1:$K$40,3,FALSE),IF($S$4=3,VLOOKUP($S$1,'Day-3'!C$1:$K$40,3,FALSE)," ")))</f>
        <v>#N/A</v>
      </c>
      <c r="C6" s="344"/>
      <c r="D6" s="344"/>
      <c r="E6" s="344"/>
      <c r="F6" s="346" t="s">
        <v>45</v>
      </c>
      <c r="G6" s="342"/>
      <c r="H6" s="342"/>
      <c r="I6" s="342"/>
      <c r="J6" s="342"/>
      <c r="K6" s="342"/>
      <c r="L6" s="342"/>
      <c r="M6" s="342"/>
      <c r="N6" s="342"/>
      <c r="O6" s="342"/>
      <c r="Q6" s="342"/>
      <c r="S6" s="383">
        <f>IF(W4=1,'Day-1'!S1,IF(W4=2,'Day-2'!S1,IF(W4=3,'Day-3'!S1,72)))</f>
        <v>0</v>
      </c>
      <c r="Y6" s="82"/>
    </row>
    <row r="7" spans="1:29" ht="18" customHeight="1" thickBot="1" x14ac:dyDescent="0.3">
      <c r="A7" s="313"/>
      <c r="B7" s="345"/>
      <c r="C7" s="345"/>
      <c r="D7" s="345"/>
      <c r="E7" s="345"/>
      <c r="F7" s="346"/>
      <c r="G7" s="343"/>
      <c r="H7" s="343"/>
      <c r="I7" s="343"/>
      <c r="J7" s="343"/>
      <c r="K7" s="343"/>
      <c r="L7" s="343"/>
      <c r="M7" s="343"/>
      <c r="N7" s="343"/>
      <c r="O7" s="343"/>
      <c r="Q7" s="343"/>
      <c r="S7" s="384"/>
      <c r="V7" s="336" t="s">
        <v>66</v>
      </c>
      <c r="W7" s="336"/>
    </row>
    <row r="8" spans="1:29" ht="18" customHeight="1" thickTop="1" thickBot="1" x14ac:dyDescent="0.25">
      <c r="A8" s="313" t="s">
        <v>46</v>
      </c>
      <c r="B8" s="344" t="e">
        <f>IF($S$4=1,VLOOKUP($S$1,'Day-1'!C$1:$O$40,6,FALSE),IF($S$4=2,VLOOKUP($S$1,'Day-2'!C$1:$O$40,6,FALSE),IF($S$4=3,VLOOKUP($S$1,'Day-3'!C$1:$O$40,6,FALSE)," ")))</f>
        <v>#N/A</v>
      </c>
      <c r="C8" s="344"/>
      <c r="D8" s="344"/>
      <c r="E8" s="344"/>
      <c r="F8" s="346" t="s">
        <v>47</v>
      </c>
      <c r="G8" s="342"/>
      <c r="H8" s="342"/>
      <c r="I8" s="342"/>
      <c r="J8" s="342"/>
      <c r="K8" s="342"/>
      <c r="L8" s="342"/>
      <c r="M8" s="342"/>
      <c r="N8" s="342"/>
      <c r="O8" s="342"/>
    </row>
    <row r="9" spans="1:29" ht="18" customHeight="1" thickBot="1" x14ac:dyDescent="0.25">
      <c r="A9" s="313"/>
      <c r="B9" s="345"/>
      <c r="C9" s="345"/>
      <c r="D9" s="345"/>
      <c r="E9" s="345"/>
      <c r="F9" s="338"/>
      <c r="G9" s="343"/>
      <c r="H9" s="343"/>
      <c r="I9" s="343"/>
      <c r="J9" s="343"/>
      <c r="K9" s="343"/>
      <c r="L9" s="343"/>
      <c r="M9" s="343"/>
      <c r="N9" s="343"/>
      <c r="O9" s="343"/>
      <c r="V9" s="71" t="s">
        <v>63</v>
      </c>
      <c r="W9" s="314">
        <v>1</v>
      </c>
    </row>
    <row r="10" spans="1:29" ht="18" customHeight="1" thickTop="1" thickBot="1" x14ac:dyDescent="0.25">
      <c r="A10" s="313" t="s">
        <v>48</v>
      </c>
      <c r="B10" s="344" t="e">
        <f>IF($S$4=1,VLOOKUP($S$1,'Day-1'!C$1:$O$40,9,FALSE),IF($S$4=2,VLOOKUP($S$1,'Day-2'!C$1:$O$40,9,FALSE),IF($S$4=3,VLOOKUP($S$1,'Day-3'!C$1:$O$40,9,FALSE)," ")))</f>
        <v>#N/A</v>
      </c>
      <c r="C10" s="344"/>
      <c r="D10" s="344"/>
      <c r="E10" s="344"/>
      <c r="H10" s="347" t="s">
        <v>49</v>
      </c>
      <c r="I10" s="348"/>
      <c r="J10" s="348"/>
      <c r="K10" s="348"/>
      <c r="L10" s="348"/>
      <c r="M10" s="348"/>
      <c r="N10" s="348"/>
      <c r="V10" s="71"/>
      <c r="W10" s="315"/>
    </row>
    <row r="11" spans="1:29" ht="18" customHeight="1" thickBot="1" x14ac:dyDescent="0.25">
      <c r="A11" s="313"/>
      <c r="B11" s="345"/>
      <c r="C11" s="345"/>
      <c r="D11" s="345"/>
      <c r="E11" s="345"/>
      <c r="R11" s="380" t="s">
        <v>50</v>
      </c>
      <c r="S11" s="380"/>
      <c r="V11" s="24" t="s">
        <v>64</v>
      </c>
      <c r="W11" s="314">
        <v>2</v>
      </c>
    </row>
    <row r="12" spans="1:29" ht="18" customHeight="1" thickTop="1" thickBot="1" x14ac:dyDescent="0.25">
      <c r="A12" s="313" t="s">
        <v>51</v>
      </c>
      <c r="B12" s="344" t="e">
        <f>IF($S$4=1,VLOOKUP($S$1,'Day-1'!C$1:$O$40,12,FALSE),IF($S$4=2,VLOOKUP($S$1,'Day-2'!C$1:$O$40,12,FALSE),IF($S$4=3,VLOOKUP($S$1,'Day-3'!C$1:$O$40,12,FALSE)," ")))</f>
        <v>#N/A</v>
      </c>
      <c r="C12" s="344"/>
      <c r="D12" s="344"/>
      <c r="E12" s="344"/>
      <c r="F12" s="20" t="s">
        <v>41</v>
      </c>
      <c r="G12" s="20">
        <v>10</v>
      </c>
      <c r="H12" s="20">
        <v>11</v>
      </c>
      <c r="I12" s="20">
        <v>12</v>
      </c>
      <c r="J12" s="20">
        <v>13</v>
      </c>
      <c r="K12" s="20">
        <v>14</v>
      </c>
      <c r="L12" s="20">
        <v>15</v>
      </c>
      <c r="M12" s="20">
        <v>16</v>
      </c>
      <c r="N12" s="20">
        <v>17</v>
      </c>
      <c r="O12" s="20">
        <v>18</v>
      </c>
      <c r="Q12" s="20" t="s">
        <v>52</v>
      </c>
      <c r="R12" s="380"/>
      <c r="S12" s="380"/>
      <c r="W12" s="315"/>
    </row>
    <row r="13" spans="1:29" ht="18" customHeight="1" thickBot="1" x14ac:dyDescent="0.25">
      <c r="A13" s="313"/>
      <c r="B13" s="345"/>
      <c r="C13" s="345"/>
      <c r="D13" s="345"/>
      <c r="E13" s="345"/>
      <c r="F13" s="346" t="s">
        <v>45</v>
      </c>
      <c r="G13" s="342"/>
      <c r="H13" s="342"/>
      <c r="I13" s="342"/>
      <c r="J13" s="342"/>
      <c r="K13" s="342"/>
      <c r="L13" s="342"/>
      <c r="M13" s="342"/>
      <c r="N13" s="342"/>
      <c r="O13" s="342"/>
      <c r="Q13" s="342"/>
      <c r="S13" s="342"/>
      <c r="W13" s="72"/>
    </row>
    <row r="14" spans="1:29" ht="18" customHeight="1" thickTop="1" thickBot="1" x14ac:dyDescent="0.25">
      <c r="F14" s="346"/>
      <c r="G14" s="343"/>
      <c r="H14" s="343"/>
      <c r="I14" s="343"/>
      <c r="J14" s="343"/>
      <c r="K14" s="343"/>
      <c r="L14" s="343"/>
      <c r="M14" s="343"/>
      <c r="N14" s="343"/>
      <c r="O14" s="343"/>
      <c r="Q14" s="343"/>
      <c r="S14" s="375"/>
    </row>
    <row r="15" spans="1:29" ht="18" customHeight="1" thickBot="1" x14ac:dyDescent="0.3">
      <c r="F15" s="346" t="s">
        <v>47</v>
      </c>
      <c r="G15" s="342"/>
      <c r="H15" s="342"/>
      <c r="I15" s="342"/>
      <c r="J15" s="342"/>
      <c r="K15" s="342"/>
      <c r="L15" s="342"/>
      <c r="M15" s="342"/>
      <c r="N15" s="342"/>
      <c r="O15" s="342"/>
      <c r="S15" s="343"/>
      <c r="V15" s="74" t="s">
        <v>39</v>
      </c>
    </row>
    <row r="16" spans="1:29" ht="18" customHeight="1" thickBot="1" x14ac:dyDescent="0.3">
      <c r="C16" s="357" t="s">
        <v>69</v>
      </c>
      <c r="D16" s="356">
        <f>W21</f>
        <v>0</v>
      </c>
      <c r="E16" s="349">
        <f>W23</f>
        <v>0</v>
      </c>
      <c r="F16" s="346"/>
      <c r="G16" s="343"/>
      <c r="H16" s="343"/>
      <c r="I16" s="343"/>
      <c r="J16" s="343"/>
      <c r="K16" s="343"/>
      <c r="L16" s="343"/>
      <c r="M16" s="343"/>
      <c r="N16" s="343"/>
      <c r="O16" s="343"/>
      <c r="V16" s="74" t="s">
        <v>68</v>
      </c>
      <c r="W16" s="333">
        <f>IF(W4=1,'Day-1'!H1,IF(W4=2,'Day-2'!H1,IF(W4=3,'Day-3'!H1," ")))</f>
        <v>0</v>
      </c>
      <c r="X16" s="334"/>
      <c r="Y16" s="334"/>
      <c r="Z16" s="335"/>
      <c r="AA16" s="331">
        <f>IF(W4=1,'Day-1'!N1,IF(W4=2,'Day-2'!N1,IF(W4=3,'Day-3'!N1," ")))</f>
        <v>0</v>
      </c>
      <c r="AB16" s="308"/>
      <c r="AC16" s="304"/>
    </row>
    <row r="17" spans="1:27" ht="18" customHeight="1" x14ac:dyDescent="0.2">
      <c r="C17" s="358"/>
      <c r="D17" s="356"/>
      <c r="E17" s="349"/>
      <c r="H17" s="347" t="s">
        <v>49</v>
      </c>
      <c r="I17" s="348"/>
      <c r="J17" s="348"/>
      <c r="K17" s="348"/>
      <c r="L17" s="348"/>
      <c r="M17" s="348"/>
      <c r="N17" s="348"/>
    </row>
    <row r="18" spans="1:27" ht="18" customHeight="1" thickBot="1" x14ac:dyDescent="0.25">
      <c r="C18" s="358"/>
      <c r="D18" s="356">
        <f>W25</f>
        <v>0</v>
      </c>
      <c r="E18" s="349">
        <f>W27</f>
        <v>0</v>
      </c>
      <c r="Q18" s="368" t="s">
        <v>54</v>
      </c>
      <c r="R18" s="368"/>
      <c r="S18" s="368"/>
      <c r="W18" s="332" t="s">
        <v>76</v>
      </c>
      <c r="X18" s="310"/>
      <c r="Y18" s="310"/>
      <c r="Z18" s="310"/>
      <c r="AA18" s="310"/>
    </row>
    <row r="19" spans="1:27" ht="18" customHeight="1" thickBot="1" x14ac:dyDescent="0.25">
      <c r="C19" s="359"/>
      <c r="D19" s="356"/>
      <c r="E19" s="349"/>
      <c r="Q19" s="369" t="s">
        <v>55</v>
      </c>
      <c r="R19" s="370"/>
      <c r="S19" s="91"/>
    </row>
    <row r="20" spans="1:27" ht="18" customHeight="1" thickBot="1" x14ac:dyDescent="0.3">
      <c r="G20" s="70" t="s">
        <v>57</v>
      </c>
      <c r="H20" s="1"/>
      <c r="I20" s="1"/>
      <c r="J20" s="1"/>
      <c r="K20" s="70" t="s">
        <v>58</v>
      </c>
      <c r="L20" s="1"/>
      <c r="M20" s="1"/>
      <c r="N20" s="1"/>
      <c r="Q20" s="371" t="s">
        <v>59</v>
      </c>
      <c r="R20" s="372"/>
      <c r="S20" s="376" t="e">
        <f>IF(W4=1,LOOKUP(W9,'Day-1'!C5:C40,'Day-1'!D5:D40),IF(W4=2,LOOKUP(W9,'Day-2'!C5:C40,'Day-2'!D5:D40),IF(W4=3,LOOKUP(W9,'Day-3'!C5:C40,'Day-3'!D5:D40))))</f>
        <v>#N/A</v>
      </c>
    </row>
    <row r="21" spans="1:27" ht="18" customHeight="1" thickTop="1" thickBot="1" x14ac:dyDescent="0.25">
      <c r="B21" s="350" t="s">
        <v>53</v>
      </c>
      <c r="C21" s="351"/>
      <c r="D21" s="351"/>
      <c r="E21" s="351"/>
      <c r="F21" s="352"/>
      <c r="Q21" s="373"/>
      <c r="R21" s="374"/>
      <c r="S21" s="377"/>
      <c r="W21" s="381">
        <f>IF(W4=1,'Day-1'!W3,IF(W4=2,'Day-2'!W3,IF(W4=3,'Day-3'!W3," ")))</f>
        <v>0</v>
      </c>
    </row>
    <row r="22" spans="1:27" ht="18" customHeight="1" thickBot="1" x14ac:dyDescent="0.3">
      <c r="B22" s="353"/>
      <c r="C22" s="354"/>
      <c r="D22" s="354"/>
      <c r="E22" s="354"/>
      <c r="F22" s="355"/>
      <c r="G22" s="70" t="s">
        <v>60</v>
      </c>
      <c r="H22" s="1"/>
      <c r="I22" s="1"/>
      <c r="J22" s="1"/>
      <c r="K22" s="70" t="s">
        <v>61</v>
      </c>
      <c r="L22" s="1"/>
      <c r="M22" s="1"/>
      <c r="N22" s="1"/>
      <c r="Q22" s="364" t="s">
        <v>62</v>
      </c>
      <c r="R22" s="365"/>
      <c r="S22" s="366"/>
      <c r="V22" s="66" t="s">
        <v>69</v>
      </c>
      <c r="W22" s="382"/>
    </row>
    <row r="23" spans="1:27" ht="18" customHeight="1" thickTop="1" thickBot="1" x14ac:dyDescent="0.25">
      <c r="B23" s="361" t="s">
        <v>56</v>
      </c>
      <c r="C23" s="362"/>
      <c r="D23" s="362"/>
      <c r="E23" s="362"/>
      <c r="F23" s="363"/>
      <c r="Q23" s="361"/>
      <c r="R23" s="363"/>
      <c r="S23" s="367"/>
      <c r="V23" s="388" t="s">
        <v>69</v>
      </c>
      <c r="W23" s="381">
        <f>IF(W4=1,'Day-1'!W5,IF(W4=2,'Day-2'!W5,IF(W4=3,'Day-3'!W5," ")))</f>
        <v>0</v>
      </c>
    </row>
    <row r="24" spans="1:27" ht="26.1" customHeight="1" thickBot="1" x14ac:dyDescent="0.25">
      <c r="A24" s="68"/>
      <c r="B24" s="2"/>
      <c r="C24" s="2"/>
      <c r="D24" s="2"/>
      <c r="E24" s="2"/>
      <c r="F24" s="2"/>
      <c r="G24" s="2"/>
      <c r="H24" s="2"/>
      <c r="I24" s="2"/>
      <c r="J24" s="2"/>
      <c r="K24" s="68"/>
      <c r="L24" s="2"/>
      <c r="M24" s="2"/>
      <c r="N24" s="2"/>
      <c r="O24" s="2"/>
      <c r="P24" s="2"/>
      <c r="Q24" s="2"/>
      <c r="R24" s="2"/>
      <c r="S24" s="2"/>
      <c r="T24" s="68"/>
      <c r="V24" s="388"/>
      <c r="W24" s="382"/>
    </row>
    <row r="25" spans="1:27" ht="26.1" customHeight="1" thickBot="1" x14ac:dyDescent="0.3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V25" s="74"/>
      <c r="W25" s="381">
        <f>IF(W4=1,'Day-1'!W7,IF(W4=2,'Day-2'!W7,IF(W4=3,'Day-3'!W7," ")))</f>
        <v>0</v>
      </c>
    </row>
    <row r="26" spans="1:27" ht="18" customHeight="1" thickTop="1" thickBot="1" x14ac:dyDescent="0.3">
      <c r="C26" s="360" t="s">
        <v>37</v>
      </c>
      <c r="D26" s="360"/>
      <c r="E26" s="360"/>
      <c r="F26" s="360"/>
      <c r="G26" s="360"/>
      <c r="H26" s="325"/>
      <c r="I26" s="325"/>
      <c r="J26" s="360" t="s">
        <v>38</v>
      </c>
      <c r="K26" s="360"/>
      <c r="L26" s="360"/>
      <c r="M26" s="360"/>
      <c r="N26" s="360"/>
      <c r="S26" s="317">
        <f>W11</f>
        <v>2</v>
      </c>
      <c r="V26" s="74" t="s">
        <v>69</v>
      </c>
      <c r="W26" s="382"/>
    </row>
    <row r="27" spans="1:27" ht="18" customHeight="1" thickBot="1" x14ac:dyDescent="0.3">
      <c r="C27" s="386">
        <f>W16</f>
        <v>0</v>
      </c>
      <c r="D27" s="386"/>
      <c r="E27" s="386"/>
      <c r="F27" s="386"/>
      <c r="G27" s="386"/>
      <c r="H27" s="386"/>
      <c r="I27" s="387"/>
      <c r="J27" s="326">
        <f>AA16</f>
        <v>0</v>
      </c>
      <c r="K27" s="310"/>
      <c r="L27" s="310"/>
      <c r="M27" s="310"/>
      <c r="N27" s="310"/>
      <c r="O27" s="380" t="s">
        <v>77</v>
      </c>
      <c r="P27" s="378" t="str">
        <f>IF(W4=1,LOOKUP(W11,'Day-1'!C5:C40,'Day-1'!B5:B40),IF(W4=2,LOOKUP(W11,'Day-2'!C5:C40,'Day-2'!B5:B40),IF(W4=3,LOOKUP(W11,'Day-3'!C5:C40,'Day-3'!B5:B40))))</f>
        <v>1A</v>
      </c>
      <c r="R27" s="24" t="s">
        <v>73</v>
      </c>
      <c r="S27" s="318"/>
      <c r="V27" s="74"/>
      <c r="W27" s="381">
        <f>IF(W4=1,'Day-1'!W9,IF(W4=2,'Day-2'!W9,IF(W4=3,'Day-3'!W9," ")))</f>
        <v>0</v>
      </c>
    </row>
    <row r="28" spans="1:27" ht="18" customHeight="1" thickTop="1" thickBot="1" x14ac:dyDescent="0.3">
      <c r="A28" s="284" t="s">
        <v>75</v>
      </c>
      <c r="B28" s="284"/>
      <c r="C28" s="386"/>
      <c r="D28" s="386"/>
      <c r="E28" s="386"/>
      <c r="F28" s="386"/>
      <c r="G28" s="386"/>
      <c r="H28" s="386"/>
      <c r="I28" s="387"/>
      <c r="J28" s="330"/>
      <c r="K28" s="330"/>
      <c r="L28" s="330"/>
      <c r="M28" s="330"/>
      <c r="N28" s="330"/>
      <c r="O28" s="380"/>
      <c r="P28" s="379"/>
      <c r="V28" s="74" t="s">
        <v>69</v>
      </c>
      <c r="W28" s="382"/>
    </row>
    <row r="29" spans="1:27" ht="18" customHeight="1" thickTop="1" thickBot="1" x14ac:dyDescent="0.35">
      <c r="R29" s="67" t="s">
        <v>65</v>
      </c>
      <c r="S29" s="77">
        <f>W4</f>
        <v>1</v>
      </c>
    </row>
    <row r="30" spans="1:27" ht="18" customHeight="1" thickTop="1" thickBot="1" x14ac:dyDescent="0.25">
      <c r="C30" s="284" t="s">
        <v>40</v>
      </c>
      <c r="D30" s="284"/>
      <c r="E30" s="284"/>
      <c r="F30" s="20" t="s">
        <v>41</v>
      </c>
      <c r="G30" s="20">
        <v>1</v>
      </c>
      <c r="H30" s="20">
        <v>2</v>
      </c>
      <c r="I30" s="20">
        <v>3</v>
      </c>
      <c r="J30" s="20">
        <v>4</v>
      </c>
      <c r="K30" s="20">
        <v>5</v>
      </c>
      <c r="L30" s="20">
        <v>6</v>
      </c>
      <c r="M30" s="20">
        <v>7</v>
      </c>
      <c r="N30" s="20">
        <v>8</v>
      </c>
      <c r="O30" s="20">
        <v>9</v>
      </c>
      <c r="Q30" s="69" t="s">
        <v>42</v>
      </c>
      <c r="S30" s="67" t="s">
        <v>43</v>
      </c>
      <c r="V30" s="332" t="s">
        <v>78</v>
      </c>
      <c r="W30" s="332"/>
      <c r="X30" s="332"/>
    </row>
    <row r="31" spans="1:27" ht="18" customHeight="1" x14ac:dyDescent="0.2">
      <c r="A31" s="313" t="s">
        <v>44</v>
      </c>
      <c r="B31" s="344" t="e">
        <f>IF($S$29=1,VLOOKUP($S$26,'Day-1'!C$1:$O$40,3,FALSE),IF($S$29=2,VLOOKUP($S$26,'Day-2'!C$1:$O$40,3,FALSE),IF($S$29=3,VLOOKUP($S$26,'Day-3'!C$1:$O$40,3,FALSE)," ")))</f>
        <v>#N/A</v>
      </c>
      <c r="C31" s="344"/>
      <c r="D31" s="344"/>
      <c r="E31" s="344"/>
      <c r="F31" s="346" t="s">
        <v>45</v>
      </c>
      <c r="G31" s="342"/>
      <c r="H31" s="342"/>
      <c r="I31" s="342"/>
      <c r="J31" s="342"/>
      <c r="K31" s="342"/>
      <c r="L31" s="342"/>
      <c r="M31" s="342"/>
      <c r="N31" s="342"/>
      <c r="O31" s="342"/>
      <c r="Q31" s="342"/>
      <c r="S31" s="383">
        <f>S6</f>
        <v>0</v>
      </c>
    </row>
    <row r="32" spans="1:27" ht="18" customHeight="1" thickBot="1" x14ac:dyDescent="0.25">
      <c r="A32" s="313"/>
      <c r="B32" s="345"/>
      <c r="C32" s="345"/>
      <c r="D32" s="345"/>
      <c r="E32" s="345"/>
      <c r="F32" s="346"/>
      <c r="G32" s="343"/>
      <c r="H32" s="343"/>
      <c r="I32" s="343"/>
      <c r="J32" s="343"/>
      <c r="K32" s="343"/>
      <c r="L32" s="343"/>
      <c r="M32" s="343"/>
      <c r="N32" s="343"/>
      <c r="O32" s="343"/>
      <c r="Q32" s="343"/>
      <c r="S32" s="384"/>
    </row>
    <row r="33" spans="1:19" ht="18" customHeight="1" thickTop="1" x14ac:dyDescent="0.2">
      <c r="A33" s="313" t="s">
        <v>46</v>
      </c>
      <c r="B33" s="344" t="e">
        <f>IF($S$29=1,VLOOKUP($S$26,'Day-1'!C$1:$O$40,6,FALSE),IF($S$29=2,VLOOKUP($S$26,'Day-2'!C$1:$O$40,6,FALSE),IF($S$29=3,VLOOKUP($S$26,'Day-3'!C$1:$O$40,6,FALSE)," ")))</f>
        <v>#N/A</v>
      </c>
      <c r="C33" s="344"/>
      <c r="D33" s="344"/>
      <c r="E33" s="344"/>
      <c r="F33" s="346" t="s">
        <v>47</v>
      </c>
      <c r="G33" s="342"/>
      <c r="H33" s="342"/>
      <c r="I33" s="342"/>
      <c r="J33" s="342"/>
      <c r="K33" s="342"/>
      <c r="L33" s="342"/>
      <c r="M33" s="342"/>
      <c r="N33" s="342"/>
      <c r="O33" s="342"/>
    </row>
    <row r="34" spans="1:19" ht="18" customHeight="1" thickBot="1" x14ac:dyDescent="0.25">
      <c r="A34" s="313"/>
      <c r="B34" s="345"/>
      <c r="C34" s="345"/>
      <c r="D34" s="345"/>
      <c r="E34" s="345"/>
      <c r="F34" s="338"/>
      <c r="G34" s="343"/>
      <c r="H34" s="343"/>
      <c r="I34" s="343"/>
      <c r="J34" s="343"/>
      <c r="K34" s="343"/>
      <c r="L34" s="343"/>
      <c r="M34" s="343"/>
      <c r="N34" s="343"/>
      <c r="O34" s="343"/>
    </row>
    <row r="35" spans="1:19" ht="18" customHeight="1" thickTop="1" x14ac:dyDescent="0.2">
      <c r="A35" s="313" t="s">
        <v>48</v>
      </c>
      <c r="B35" s="344" t="e">
        <f>IF($S$29=1,VLOOKUP($S$26,'Day-1'!C$1:$O$40,9,FALSE),IF($S$29=2,VLOOKUP($S$26,'Day-2'!C$1:$O$40,9,FALSE),IF($S$29=3,VLOOKUP($S$26,'Day-3'!C$1:$O$40,9,FALSE)," ")))</f>
        <v>#N/A</v>
      </c>
      <c r="C35" s="344"/>
      <c r="D35" s="344"/>
      <c r="E35" s="344"/>
      <c r="H35" s="347" t="s">
        <v>49</v>
      </c>
      <c r="I35" s="348"/>
      <c r="J35" s="348"/>
      <c r="K35" s="348"/>
      <c r="L35" s="348"/>
      <c r="M35" s="348"/>
      <c r="N35" s="348"/>
    </row>
    <row r="36" spans="1:19" ht="18" customHeight="1" thickBot="1" x14ac:dyDescent="0.25">
      <c r="A36" s="313"/>
      <c r="B36" s="345"/>
      <c r="C36" s="345"/>
      <c r="D36" s="345"/>
      <c r="E36" s="345"/>
      <c r="R36" s="380" t="s">
        <v>50</v>
      </c>
      <c r="S36" s="380"/>
    </row>
    <row r="37" spans="1:19" ht="18" customHeight="1" thickTop="1" thickBot="1" x14ac:dyDescent="0.25">
      <c r="A37" s="313" t="s">
        <v>51</v>
      </c>
      <c r="B37" s="344" t="e">
        <f>IF($S$29=1,VLOOKUP($S$26,'Day-1'!C$1:$O$40,12,FALSE),IF($S$29=2,VLOOKUP($S$26,'Day-2'!C$1:$O$40,12,FALSE),IF($S$29=3,VLOOKUP($S$26,'Day-3'!C$1:$O$40,12,FALSE)," ")))</f>
        <v>#N/A</v>
      </c>
      <c r="C37" s="344"/>
      <c r="D37" s="344"/>
      <c r="E37" s="344"/>
      <c r="F37" s="20" t="s">
        <v>41</v>
      </c>
      <c r="G37" s="20">
        <v>10</v>
      </c>
      <c r="H37" s="20">
        <v>11</v>
      </c>
      <c r="I37" s="20">
        <v>12</v>
      </c>
      <c r="J37" s="20">
        <v>13</v>
      </c>
      <c r="K37" s="20">
        <v>14</v>
      </c>
      <c r="L37" s="20">
        <v>15</v>
      </c>
      <c r="M37" s="20">
        <v>16</v>
      </c>
      <c r="N37" s="20">
        <v>17</v>
      </c>
      <c r="O37" s="20">
        <v>18</v>
      </c>
      <c r="Q37" s="20" t="s">
        <v>52</v>
      </c>
      <c r="R37" s="380"/>
      <c r="S37" s="380"/>
    </row>
    <row r="38" spans="1:19" ht="18" customHeight="1" thickBot="1" x14ac:dyDescent="0.25">
      <c r="A38" s="313"/>
      <c r="B38" s="345"/>
      <c r="C38" s="345"/>
      <c r="D38" s="345"/>
      <c r="E38" s="345"/>
      <c r="F38" s="346" t="s">
        <v>45</v>
      </c>
      <c r="G38" s="342"/>
      <c r="H38" s="342"/>
      <c r="I38" s="342"/>
      <c r="J38" s="342"/>
      <c r="K38" s="342"/>
      <c r="L38" s="342"/>
      <c r="M38" s="342"/>
      <c r="N38" s="342"/>
      <c r="O38" s="342"/>
      <c r="Q38" s="342"/>
      <c r="S38" s="342"/>
    </row>
    <row r="39" spans="1:19" ht="18" customHeight="1" thickTop="1" thickBot="1" x14ac:dyDescent="0.25">
      <c r="F39" s="346"/>
      <c r="G39" s="343"/>
      <c r="H39" s="343"/>
      <c r="I39" s="343"/>
      <c r="J39" s="343"/>
      <c r="K39" s="343"/>
      <c r="L39" s="343"/>
      <c r="M39" s="343"/>
      <c r="N39" s="343"/>
      <c r="O39" s="343"/>
      <c r="Q39" s="343"/>
      <c r="S39" s="375"/>
    </row>
    <row r="40" spans="1:19" ht="18" customHeight="1" thickBot="1" x14ac:dyDescent="0.25">
      <c r="F40" s="346" t="s">
        <v>47</v>
      </c>
      <c r="G40" s="342"/>
      <c r="H40" s="342"/>
      <c r="I40" s="342"/>
      <c r="J40" s="342"/>
      <c r="K40" s="342"/>
      <c r="L40" s="342"/>
      <c r="M40" s="342"/>
      <c r="N40" s="342"/>
      <c r="O40" s="342"/>
      <c r="S40" s="343"/>
    </row>
    <row r="41" spans="1:19" ht="18" customHeight="1" thickBot="1" x14ac:dyDescent="0.25">
      <c r="C41" s="357" t="s">
        <v>69</v>
      </c>
      <c r="D41" s="356">
        <f>W21</f>
        <v>0</v>
      </c>
      <c r="E41" s="349">
        <f>W23</f>
        <v>0</v>
      </c>
      <c r="F41" s="346"/>
      <c r="G41" s="343"/>
      <c r="H41" s="343"/>
      <c r="I41" s="343"/>
      <c r="J41" s="343"/>
      <c r="K41" s="343"/>
      <c r="L41" s="343"/>
      <c r="M41" s="343"/>
      <c r="N41" s="343"/>
      <c r="O41" s="343"/>
    </row>
    <row r="42" spans="1:19" ht="18" customHeight="1" x14ac:dyDescent="0.2">
      <c r="C42" s="358"/>
      <c r="D42" s="356"/>
      <c r="E42" s="349"/>
      <c r="H42" s="347" t="s">
        <v>49</v>
      </c>
      <c r="I42" s="348"/>
      <c r="J42" s="348"/>
      <c r="K42" s="348"/>
      <c r="L42" s="348"/>
      <c r="M42" s="348"/>
      <c r="N42" s="348"/>
    </row>
    <row r="43" spans="1:19" ht="18" customHeight="1" thickBot="1" x14ac:dyDescent="0.25">
      <c r="C43" s="358"/>
      <c r="D43" s="356">
        <f>W25</f>
        <v>0</v>
      </c>
      <c r="E43" s="349">
        <f>W27</f>
        <v>0</v>
      </c>
      <c r="Q43" s="368" t="s">
        <v>54</v>
      </c>
      <c r="R43" s="368"/>
      <c r="S43" s="368"/>
    </row>
    <row r="44" spans="1:19" ht="18" customHeight="1" thickBot="1" x14ac:dyDescent="0.25">
      <c r="C44" s="359"/>
      <c r="D44" s="356"/>
      <c r="E44" s="349"/>
      <c r="Q44" s="369" t="s">
        <v>55</v>
      </c>
      <c r="R44" s="370"/>
      <c r="S44" s="91"/>
    </row>
    <row r="45" spans="1:19" ht="18" customHeight="1" thickBot="1" x14ac:dyDescent="0.3">
      <c r="G45" s="70" t="s">
        <v>57</v>
      </c>
      <c r="H45" s="1"/>
      <c r="I45" s="1"/>
      <c r="J45" s="1"/>
      <c r="K45" s="70" t="s">
        <v>58</v>
      </c>
      <c r="L45" s="1"/>
      <c r="M45" s="1"/>
      <c r="N45" s="1"/>
      <c r="Q45" s="371" t="s">
        <v>59</v>
      </c>
      <c r="R45" s="372"/>
      <c r="S45" s="376" t="e">
        <f>IF(W4=1,LOOKUP(W11,'Day-1'!C5:C40,'Day-1'!D5:D40),IF(W4=2,LOOKUP(W11,'Day-2'!C5:C40,'Day-2'!D5:D40),IF(W4=3,LOOKUP(W11,'Day-3'!C5:C40,'Day-3'!D5:D40))))</f>
        <v>#N/A</v>
      </c>
    </row>
    <row r="46" spans="1:19" ht="18" customHeight="1" thickTop="1" thickBot="1" x14ac:dyDescent="0.25">
      <c r="B46" s="350" t="s">
        <v>53</v>
      </c>
      <c r="C46" s="351"/>
      <c r="D46" s="351"/>
      <c r="E46" s="351"/>
      <c r="F46" s="352"/>
      <c r="Q46" s="373"/>
      <c r="R46" s="374"/>
      <c r="S46" s="377"/>
    </row>
    <row r="47" spans="1:19" ht="18" customHeight="1" thickBot="1" x14ac:dyDescent="0.3">
      <c r="B47" s="353"/>
      <c r="C47" s="354"/>
      <c r="D47" s="354"/>
      <c r="E47" s="354"/>
      <c r="F47" s="355"/>
      <c r="G47" s="70" t="s">
        <v>60</v>
      </c>
      <c r="H47" s="1"/>
      <c r="I47" s="1"/>
      <c r="J47" s="1"/>
      <c r="K47" s="70" t="s">
        <v>61</v>
      </c>
      <c r="L47" s="1"/>
      <c r="M47" s="1"/>
      <c r="N47" s="1"/>
      <c r="Q47" s="364" t="s">
        <v>62</v>
      </c>
      <c r="R47" s="365"/>
      <c r="S47" s="366"/>
    </row>
    <row r="48" spans="1:19" ht="18" customHeight="1" thickTop="1" thickBot="1" x14ac:dyDescent="0.25">
      <c r="B48" s="361" t="s">
        <v>56</v>
      </c>
      <c r="C48" s="362"/>
      <c r="D48" s="362"/>
      <c r="E48" s="362"/>
      <c r="F48" s="363"/>
      <c r="Q48" s="361"/>
      <c r="R48" s="363"/>
      <c r="S48" s="367"/>
    </row>
    <row r="49" ht="12.95" customHeight="1" x14ac:dyDescent="0.2"/>
  </sheetData>
  <sheetProtection selectLockedCells="1"/>
  <mergeCells count="169">
    <mergeCell ref="C5:E5"/>
    <mergeCell ref="F6:F7"/>
    <mergeCell ref="W21:W22"/>
    <mergeCell ref="P27:P28"/>
    <mergeCell ref="O27:O28"/>
    <mergeCell ref="B23:F23"/>
    <mergeCell ref="W23:W24"/>
    <mergeCell ref="S6:S7"/>
    <mergeCell ref="Q13:Q14"/>
    <mergeCell ref="J13:J14"/>
    <mergeCell ref="W1:Y1"/>
    <mergeCell ref="O2:O3"/>
    <mergeCell ref="J2:N3"/>
    <mergeCell ref="C2:I3"/>
    <mergeCell ref="J27:N28"/>
    <mergeCell ref="C27:I28"/>
    <mergeCell ref="N13:N14"/>
    <mergeCell ref="S22:S23"/>
    <mergeCell ref="S1:S2"/>
    <mergeCell ref="V23:V24"/>
    <mergeCell ref="M31:M32"/>
    <mergeCell ref="L31:L32"/>
    <mergeCell ref="H15:H16"/>
    <mergeCell ref="V30:X30"/>
    <mergeCell ref="C30:E30"/>
    <mergeCell ref="W25:W26"/>
    <mergeCell ref="W27:W28"/>
    <mergeCell ref="C26:I26"/>
    <mergeCell ref="Q20:R21"/>
    <mergeCell ref="S31:S32"/>
    <mergeCell ref="R36:S37"/>
    <mergeCell ref="S13:S15"/>
    <mergeCell ref="S20:S21"/>
    <mergeCell ref="Q18:S18"/>
    <mergeCell ref="Q19:R19"/>
    <mergeCell ref="O33:O34"/>
    <mergeCell ref="O31:O32"/>
    <mergeCell ref="N8:N9"/>
    <mergeCell ref="Q31:Q32"/>
    <mergeCell ref="Q22:R23"/>
    <mergeCell ref="S26:S27"/>
    <mergeCell ref="Q6:Q7"/>
    <mergeCell ref="R11:S12"/>
    <mergeCell ref="N31:N32"/>
    <mergeCell ref="K13:K14"/>
    <mergeCell ref="W2:Y2"/>
    <mergeCell ref="V7:W7"/>
    <mergeCell ref="W4:W5"/>
    <mergeCell ref="W9:W10"/>
    <mergeCell ref="I8:I9"/>
    <mergeCell ref="P2:P3"/>
    <mergeCell ref="O6:O7"/>
    <mergeCell ref="O8:O9"/>
    <mergeCell ref="J8:J9"/>
    <mergeCell ref="W11:W12"/>
    <mergeCell ref="W16:Z16"/>
    <mergeCell ref="W18:AA18"/>
    <mergeCell ref="AA16:AC16"/>
    <mergeCell ref="O15:O16"/>
    <mergeCell ref="O13:O14"/>
    <mergeCell ref="J1:N1"/>
    <mergeCell ref="I6:I7"/>
    <mergeCell ref="J6:J7"/>
    <mergeCell ref="K6:K7"/>
    <mergeCell ref="M6:M7"/>
    <mergeCell ref="N6:N7"/>
    <mergeCell ref="L6:L7"/>
    <mergeCell ref="C1:I1"/>
    <mergeCell ref="G6:G7"/>
    <mergeCell ref="H6:H7"/>
    <mergeCell ref="A37:A38"/>
    <mergeCell ref="A33:A34"/>
    <mergeCell ref="A35:A36"/>
    <mergeCell ref="H33:H34"/>
    <mergeCell ref="I33:I34"/>
    <mergeCell ref="K33:K34"/>
    <mergeCell ref="J33:J34"/>
    <mergeCell ref="J38:J39"/>
    <mergeCell ref="H35:N35"/>
    <mergeCell ref="L38:L39"/>
    <mergeCell ref="S38:S40"/>
    <mergeCell ref="N40:N41"/>
    <mergeCell ref="O40:O41"/>
    <mergeCell ref="N38:N39"/>
    <mergeCell ref="O38:O39"/>
    <mergeCell ref="S45:S46"/>
    <mergeCell ref="Q38:Q39"/>
    <mergeCell ref="Q47:R48"/>
    <mergeCell ref="S47:S48"/>
    <mergeCell ref="H42:N42"/>
    <mergeCell ref="Q43:S43"/>
    <mergeCell ref="Q44:R44"/>
    <mergeCell ref="Q45:R46"/>
    <mergeCell ref="D43:D44"/>
    <mergeCell ref="E43:E44"/>
    <mergeCell ref="F40:F41"/>
    <mergeCell ref="G40:G41"/>
    <mergeCell ref="H40:H41"/>
    <mergeCell ref="I40:I41"/>
    <mergeCell ref="D41:D42"/>
    <mergeCell ref="E41:E42"/>
    <mergeCell ref="F38:F39"/>
    <mergeCell ref="H38:H39"/>
    <mergeCell ref="L40:L41"/>
    <mergeCell ref="M40:M41"/>
    <mergeCell ref="K40:K41"/>
    <mergeCell ref="B35:E36"/>
    <mergeCell ref="B37:E38"/>
    <mergeCell ref="M38:M39"/>
    <mergeCell ref="F33:F34"/>
    <mergeCell ref="B48:F48"/>
    <mergeCell ref="I38:I39"/>
    <mergeCell ref="J40:J41"/>
    <mergeCell ref="G38:G39"/>
    <mergeCell ref="B46:F47"/>
    <mergeCell ref="C41:C44"/>
    <mergeCell ref="G33:G34"/>
    <mergeCell ref="M15:M16"/>
    <mergeCell ref="K15:K16"/>
    <mergeCell ref="K38:K39"/>
    <mergeCell ref="J26:N26"/>
    <mergeCell ref="I31:I32"/>
    <mergeCell ref="J15:J16"/>
    <mergeCell ref="L33:L34"/>
    <mergeCell ref="N33:N34"/>
    <mergeCell ref="M33:M34"/>
    <mergeCell ref="H31:H32"/>
    <mergeCell ref="A28:B28"/>
    <mergeCell ref="G31:G32"/>
    <mergeCell ref="C16:C19"/>
    <mergeCell ref="K31:K32"/>
    <mergeCell ref="J31:J32"/>
    <mergeCell ref="E18:E19"/>
    <mergeCell ref="B12:E13"/>
    <mergeCell ref="A31:A32"/>
    <mergeCell ref="B31:E32"/>
    <mergeCell ref="F31:F32"/>
    <mergeCell ref="B33:E34"/>
    <mergeCell ref="D18:D19"/>
    <mergeCell ref="B8:E9"/>
    <mergeCell ref="H8:H9"/>
    <mergeCell ref="E16:E17"/>
    <mergeCell ref="H17:N17"/>
    <mergeCell ref="L15:L16"/>
    <mergeCell ref="B21:F22"/>
    <mergeCell ref="I15:I16"/>
    <mergeCell ref="D16:D17"/>
    <mergeCell ref="F15:F16"/>
    <mergeCell ref="N15:N16"/>
    <mergeCell ref="G15:G16"/>
    <mergeCell ref="F8:F9"/>
    <mergeCell ref="K8:K9"/>
    <mergeCell ref="H10:N10"/>
    <mergeCell ref="L8:L9"/>
    <mergeCell ref="M8:M9"/>
    <mergeCell ref="I13:I14"/>
    <mergeCell ref="L13:L14"/>
    <mergeCell ref="G8:G9"/>
    <mergeCell ref="M13:M14"/>
    <mergeCell ref="H13:H14"/>
    <mergeCell ref="B6:E7"/>
    <mergeCell ref="A3:B3"/>
    <mergeCell ref="A8:A9"/>
    <mergeCell ref="A6:A7"/>
    <mergeCell ref="F13:F14"/>
    <mergeCell ref="G13:G14"/>
    <mergeCell ref="A10:A11"/>
    <mergeCell ref="A12:A13"/>
    <mergeCell ref="B10:E11"/>
  </mergeCells>
  <phoneticPr fontId="0" type="noConversion"/>
  <printOptions horizontalCentered="1" verticalCentered="1"/>
  <pageMargins left="0" right="0" top="0.25" bottom="0" header="0" footer="0"/>
  <pageSetup scale="67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49"/>
  <sheetViews>
    <sheetView zoomScale="75" zoomScaleNormal="100" workbookViewId="0">
      <selection activeCell="G42" sqref="G42"/>
    </sheetView>
  </sheetViews>
  <sheetFormatPr defaultRowHeight="12.75" x14ac:dyDescent="0.2"/>
  <cols>
    <col min="1" max="1" width="3.42578125" customWidth="1"/>
    <col min="2" max="2" width="7.7109375" customWidth="1"/>
    <col min="3" max="3" width="8.5703125" customWidth="1"/>
    <col min="4" max="4" width="0.85546875" customWidth="1"/>
    <col min="5" max="5" width="21.28515625" customWidth="1"/>
    <col min="6" max="6" width="9.5703125" customWidth="1"/>
    <col min="7" max="7" width="21.85546875" customWidth="1"/>
    <col min="8" max="8" width="7.28515625" customWidth="1"/>
    <col min="9" max="9" width="22.42578125" customWidth="1"/>
    <col min="10" max="10" width="7.140625" customWidth="1"/>
    <col min="11" max="11" width="21.42578125" customWidth="1"/>
    <col min="12" max="12" width="8.85546875" customWidth="1"/>
    <col min="13" max="13" width="2.85546875" customWidth="1"/>
  </cols>
  <sheetData>
    <row r="1" spans="1:14" ht="20.25" x14ac:dyDescent="0.2">
      <c r="B1" s="92"/>
      <c r="C1" s="93"/>
      <c r="D1" s="93"/>
      <c r="F1" s="47"/>
      <c r="G1" s="389" t="s">
        <v>126</v>
      </c>
      <c r="H1" s="389"/>
      <c r="I1" s="389"/>
      <c r="J1" s="47"/>
      <c r="L1" s="47"/>
    </row>
    <row r="2" spans="1:14" ht="13.5" hidden="1" thickBot="1" x14ac:dyDescent="0.25">
      <c r="B2" s="102"/>
      <c r="C2" s="107">
        <v>6</v>
      </c>
      <c r="D2" s="108"/>
      <c r="E2" s="108">
        <v>2</v>
      </c>
      <c r="F2" s="108">
        <v>6</v>
      </c>
      <c r="G2" s="108">
        <v>3</v>
      </c>
      <c r="H2" s="108">
        <v>6</v>
      </c>
      <c r="I2" s="108">
        <v>4</v>
      </c>
      <c r="J2" s="108">
        <v>6</v>
      </c>
      <c r="K2" s="108">
        <v>5</v>
      </c>
      <c r="L2" s="109">
        <v>6</v>
      </c>
    </row>
    <row r="3" spans="1:14" ht="13.5" thickBot="1" x14ac:dyDescent="0.25">
      <c r="B3" s="105" t="s">
        <v>80</v>
      </c>
      <c r="C3" s="104" t="s">
        <v>45</v>
      </c>
      <c r="D3" s="104"/>
      <c r="E3" s="105" t="s">
        <v>81</v>
      </c>
      <c r="F3" s="106" t="s">
        <v>22</v>
      </c>
      <c r="G3" s="105" t="s">
        <v>82</v>
      </c>
      <c r="H3" s="106" t="s">
        <v>22</v>
      </c>
      <c r="I3" s="105" t="s">
        <v>83</v>
      </c>
      <c r="J3" s="106" t="s">
        <v>22</v>
      </c>
      <c r="K3" s="105" t="s">
        <v>84</v>
      </c>
      <c r="L3" s="106" t="s">
        <v>22</v>
      </c>
    </row>
    <row r="4" spans="1:14" ht="13.5" thickTop="1" x14ac:dyDescent="0.2">
      <c r="A4" s="110" t="e">
        <f>IF(B4="","",IF(C4=C3,"TIE",IF(C4=C5,"TIE","")))</f>
        <v>#N/A</v>
      </c>
      <c r="B4" s="127">
        <f>IF('Day-1'!C5=0,"",'Day-1'!C5)</f>
        <v>1</v>
      </c>
      <c r="C4" s="128" t="e">
        <f>IF(B4="","",VLOOKUP($B4,'Day-1'!$AA$5:$AF$40,C$2,FALSE))</f>
        <v>#N/A</v>
      </c>
      <c r="D4" s="131"/>
      <c r="E4" s="128" t="e">
        <f>IF($B4="","",VLOOKUP($B4,'Day-1'!$AA$5:$AF$40,E$2,FALSE))</f>
        <v>#N/A</v>
      </c>
      <c r="F4" s="128" t="e">
        <f>IF((VLOOKUP(E4,'Day-1'!E5:S40,2,FALSE)="A"),MAX(C4:C39),IF($B4="","",IF($E4=0,0,VLOOKUP($B4,'Day-1'!$AA$5:$AF$40,F$2,FALSE))))</f>
        <v>#N/A</v>
      </c>
      <c r="G4" s="128" t="e">
        <f>IF($B4="","",VLOOKUP($B4,'Day-1'!$AA$5:$AF$40,G$2,FALSE))</f>
        <v>#N/A</v>
      </c>
      <c r="H4" s="128" t="e">
        <f>IF((VLOOKUP(G4,'Day-1'!H5:S40,2,FALSE)="A"),MAX(C4:C39),IF($B4="","",IF($G4=0,0,VLOOKUP($B4,'Day-1'!$AA$5:$AF$40,H$2,FALSE))))</f>
        <v>#N/A</v>
      </c>
      <c r="I4" s="128" t="e">
        <f>IF($B4="","",VLOOKUP($B4,'Day-1'!$AA$5:$AF$40,I$2,FALSE))</f>
        <v>#N/A</v>
      </c>
      <c r="J4" s="128" t="e">
        <f>IF((VLOOKUP(I4,'Day-1'!K5:S40,2,FALSE)="A"),MAX(C4:C39),IF($B4="","",IF($I4=0,0,VLOOKUP($B4,'Day-1'!$AA$5:$AF$40,J$2,FALSE))))</f>
        <v>#N/A</v>
      </c>
      <c r="K4" s="128" t="e">
        <f>IF($B4="","",VLOOKUP($B4,'Day-1'!$AA$5:$AF$40,K$2,FALSE))</f>
        <v>#N/A</v>
      </c>
      <c r="L4" s="128" t="e">
        <f>IF((VLOOKUP(K4,'Day-1'!N5:S40,2,FALSE)="A"),MAX(C4:C39),IF($B4="","",IF($K4=0,0,VLOOKUP($B4,'Day-1'!$AA$5:$AF$40,L$2,FALSE))))</f>
        <v>#N/A</v>
      </c>
      <c r="N4" s="93"/>
    </row>
    <row r="5" spans="1:14" x14ac:dyDescent="0.2">
      <c r="A5" s="110" t="e">
        <f t="shared" ref="A5:A10" si="0">IF(B5="","",IF(C5=C4,"TIE",IF(C5=C6,"TIE","")))</f>
        <v>#N/A</v>
      </c>
      <c r="B5" s="127" t="e">
        <f>IF('Day-1'!C6=0,"",'Day-1'!C6)</f>
        <v>#N/A</v>
      </c>
      <c r="C5" s="128" t="e">
        <f>IF(B5="","",VLOOKUP($B5,'Day-1'!$AA$5:$AF$40,C$2,FALSE))</f>
        <v>#N/A</v>
      </c>
      <c r="D5" s="131"/>
      <c r="E5" s="128" t="e">
        <f>IF($B5="","",VLOOKUP($B5,'Day-1'!$AA$5:$AF$40,E$2,FALSE))</f>
        <v>#N/A</v>
      </c>
      <c r="F5" s="128" t="e">
        <f>IF((VLOOKUP(E5,'Day-1'!E5:S40,2,FALSE)="A"),MAX(C4:C39),IF($B5="","",IF($E5=0,0,VLOOKUP($B5,'Day-1'!$AA$5:$AF$40,F$2,FALSE))))</f>
        <v>#N/A</v>
      </c>
      <c r="G5" s="128" t="e">
        <f>IF($B5="","",VLOOKUP($B5,'Day-1'!$AA$5:$AF$40,G$2,FALSE))</f>
        <v>#N/A</v>
      </c>
      <c r="H5" s="128" t="e">
        <f>IF((VLOOKUP(G5,'Day-1'!H5:S40,2,FALSE)="A"),MAX(C4:C39),IF($B5="","",IF($G5=0,0,VLOOKUP($B5,'Day-1'!$AA$5:$AF$40,H$2,FALSE))))</f>
        <v>#N/A</v>
      </c>
      <c r="I5" s="128" t="e">
        <f>IF($B5="","",VLOOKUP($B5,'Day-1'!$AA$5:$AF$40,I$2,FALSE))</f>
        <v>#N/A</v>
      </c>
      <c r="J5" s="128" t="e">
        <f>IF((VLOOKUP(I5,'Day-1'!K5:S40,2,FALSE)="A"),MAX(C4:C39),IF($B5="","",IF($I5=0,0,VLOOKUP($B5,'Day-1'!$AA$5:$AF$40,J$2,FALSE))))</f>
        <v>#N/A</v>
      </c>
      <c r="K5" s="128" t="e">
        <f>IF($B5="","",VLOOKUP($B5,'Day-1'!$AA$5:$AF$40,K$2,FALSE))</f>
        <v>#N/A</v>
      </c>
      <c r="L5" s="128" t="e">
        <f>IF((VLOOKUP(K5,'Day-1'!N5:S40,2,FALSE)="A"),MAX(C4:C39),IF($B5="","",IF($K5=0,0,VLOOKUP($B5,'Day-1'!$AA$5:$AF$40,L$2,FALSE))))</f>
        <v>#N/A</v>
      </c>
    </row>
    <row r="6" spans="1:14" x14ac:dyDescent="0.2">
      <c r="A6" s="110" t="e">
        <f t="shared" si="0"/>
        <v>#N/A</v>
      </c>
      <c r="B6" s="127" t="e">
        <f>IF('Day-1'!C7=0,"",'Day-1'!C7)</f>
        <v>#N/A</v>
      </c>
      <c r="C6" s="128" t="e">
        <f>IF(B6="","",VLOOKUP($B6,'Day-1'!$AA$5:$AF$40,C$2,FALSE))</f>
        <v>#N/A</v>
      </c>
      <c r="D6" s="131"/>
      <c r="E6" s="128" t="e">
        <f>IF($B6="","",VLOOKUP($B6,'Day-1'!$AA$5:$AF$40,E$2,FALSE))</f>
        <v>#N/A</v>
      </c>
      <c r="F6" s="128" t="e">
        <f>IF((VLOOKUP(E6,'Day-1'!E5:S40,2,FALSE)="A"),MAX(C4:C39),IF($B6="","",IF($E6=0,0,VLOOKUP($B6,'Day-1'!$AA$5:$AF$40,F$2,FALSE))))</f>
        <v>#N/A</v>
      </c>
      <c r="G6" s="128" t="e">
        <f>IF($B6="","",VLOOKUP($B6,'Day-1'!$AA$5:$AF$40,G$2,FALSE))</f>
        <v>#N/A</v>
      </c>
      <c r="H6" s="128" t="e">
        <f>IF((VLOOKUP(G6,'Day-1'!H5:S40,2,FALSE)="A"),MAX(C4:C39),IF($B6="","",IF($G6=0,0,VLOOKUP($B6,'Day-1'!$AA$5:$AF$40,H$2,FALSE))))</f>
        <v>#N/A</v>
      </c>
      <c r="I6" s="128" t="e">
        <f>IF($B6="","",VLOOKUP($B6,'Day-1'!$AA$5:$AF$40,I$2,FALSE))</f>
        <v>#N/A</v>
      </c>
      <c r="J6" s="128" t="e">
        <f>IF((VLOOKUP(I6,'Day-1'!K5:S40,2,FALSE)="A"),MAX(C4:C39),IF($B6="","",IF($I6=0,0,VLOOKUP($B6,'Day-1'!$AA$5:$AF$40,J$2,FALSE))))</f>
        <v>#N/A</v>
      </c>
      <c r="K6" s="128" t="e">
        <f>IF($B6="","",VLOOKUP($B6,'Day-1'!$AA$5:$AF$40,K$2,FALSE))</f>
        <v>#N/A</v>
      </c>
      <c r="L6" s="128" t="e">
        <f>IF((VLOOKUP(K6,'Day-1'!N5:S40,2,FALSE)="A"),MAX(C4:C39),IF($B6="","",IF($K6=0,0,VLOOKUP($B6,'Day-1'!$AA$5:$AF$40,L$2,FALSE))))</f>
        <v>#N/A</v>
      </c>
    </row>
    <row r="7" spans="1:14" x14ac:dyDescent="0.2">
      <c r="A7" s="110" t="e">
        <f t="shared" si="0"/>
        <v>#N/A</v>
      </c>
      <c r="B7" s="127" t="e">
        <f>IF('Day-1'!C8=0,"",'Day-1'!C8)</f>
        <v>#N/A</v>
      </c>
      <c r="C7" s="128" t="e">
        <f>IF(B7="","",VLOOKUP($B7,'Day-1'!$AA$5:$AF$40,C$2,FALSE))</f>
        <v>#N/A</v>
      </c>
      <c r="D7" s="131"/>
      <c r="E7" s="128" t="e">
        <f>IF($B7="","",VLOOKUP($B7,'Day-1'!$AA$5:$AF$40,E$2,FALSE))</f>
        <v>#N/A</v>
      </c>
      <c r="F7" s="128" t="e">
        <f>IF((VLOOKUP(E7,'Day-1'!E5:S40,2,FALSE)="A"),MAX(C4:C39),IF($B7="","",IF($E7=0,0,VLOOKUP($B7,'Day-1'!$AA$5:$AF$40,F$2,FALSE))))</f>
        <v>#N/A</v>
      </c>
      <c r="G7" s="128" t="e">
        <f>IF($B7="","",VLOOKUP($B7,'Day-1'!$AA$5:$AF$40,G$2,FALSE))</f>
        <v>#N/A</v>
      </c>
      <c r="H7" s="128" t="e">
        <f>IF((VLOOKUP(G7,'Day-1'!H5:S40,2,FALSE)="A"),MAX(C4:C39),IF($B7="","",IF($G7=0,0,VLOOKUP($B7,'Day-1'!$AA$5:$AF$40,H$2,FALSE))))</f>
        <v>#N/A</v>
      </c>
      <c r="I7" s="128" t="e">
        <f>IF($B7="","",VLOOKUP($B7,'Day-1'!$AA$5:$AF$40,I$2,FALSE))</f>
        <v>#N/A</v>
      </c>
      <c r="J7" s="128" t="e">
        <f>IF((VLOOKUP(I7,'Day-1'!K5:S40,2,FALSE)="A"),MAX(C4:C39),IF($B7="","",IF($I7=0,0,VLOOKUP($B7,'Day-1'!$AA$5:$AF$40,J$2,FALSE))))</f>
        <v>#N/A</v>
      </c>
      <c r="K7" s="128" t="e">
        <f>IF($B7="","",VLOOKUP($B7,'Day-1'!$AA$5:$AF$40,K$2,FALSE))</f>
        <v>#N/A</v>
      </c>
      <c r="L7" s="128" t="e">
        <f>IF((VLOOKUP(K7,'Day-1'!N5:S40,2,FALSE)="A"),MAX(C4:C39),IF($B7="","",IF($K7=0,0,VLOOKUP($B7,'Day-1'!$AA$5:$AF$40,L$2,FALSE))))</f>
        <v>#N/A</v>
      </c>
    </row>
    <row r="8" spans="1:14" x14ac:dyDescent="0.2">
      <c r="A8" s="110" t="e">
        <f t="shared" si="0"/>
        <v>#N/A</v>
      </c>
      <c r="B8" s="127" t="e">
        <f>IF('Day-1'!C9=0,"",'Day-1'!C9)</f>
        <v>#N/A</v>
      </c>
      <c r="C8" s="128" t="e">
        <f>IF(B8="","",VLOOKUP($B8,'Day-1'!$AA$5:$AF$40,C$2,FALSE))</f>
        <v>#N/A</v>
      </c>
      <c r="D8" s="131"/>
      <c r="E8" s="128" t="e">
        <f>IF($B8="","",VLOOKUP($B8,'Day-1'!$AA$5:$AF$40,E$2,FALSE))</f>
        <v>#N/A</v>
      </c>
      <c r="F8" s="128" t="e">
        <f>IF((VLOOKUP(E8,'Day-1'!E5:S40,2,FALSE)="A"),MAX(C4:C39),IF($B8="","",IF($E8=0,0,VLOOKUP($B8,'Day-1'!$AA$5:$AF$40,F$2,FALSE))))</f>
        <v>#N/A</v>
      </c>
      <c r="G8" s="128" t="e">
        <f>IF($B8="","",VLOOKUP($B8,'Day-1'!$AA$5:$AF$40,G$2,FALSE))</f>
        <v>#N/A</v>
      </c>
      <c r="H8" s="128" t="e">
        <f>IF((VLOOKUP(G8,'Day-1'!H5:S40,2,FALSE)="A"),MAX(C4:C39),IF($B8="","",IF($G8=0,0,VLOOKUP($B8,'Day-1'!$AA$5:$AF$40,H$2,FALSE))))</f>
        <v>#N/A</v>
      </c>
      <c r="I8" s="128" t="e">
        <f>IF($B8="","",VLOOKUP($B8,'Day-1'!$AA$5:$AF$40,I$2,FALSE))</f>
        <v>#N/A</v>
      </c>
      <c r="J8" s="128" t="e">
        <f>IF((VLOOKUP(I8,'Day-1'!K5:S40,2,FALSE)="A"),MAX(C4:C39),IF($B8="","",IF($I8=0,0,VLOOKUP($B8,'Day-1'!$AA$5:$AF$40,J$2,FALSE))))</f>
        <v>#N/A</v>
      </c>
      <c r="K8" s="128" t="e">
        <f>IF($B8="","",VLOOKUP($B8,'Day-1'!$AA$5:$AF$40,K$2,FALSE))</f>
        <v>#N/A</v>
      </c>
      <c r="L8" s="128" t="e">
        <f>IF((VLOOKUP(K8,'Day-1'!N5:S40,2,FALSE)="A"),MAX(C4:C39),IF($B8="","",IF($K8=0,0,VLOOKUP($B8,'Day-1'!$AA$5:$AF$40,L$2,FALSE))))</f>
        <v>#N/A</v>
      </c>
    </row>
    <row r="9" spans="1:14" x14ac:dyDescent="0.2">
      <c r="A9" s="110" t="e">
        <f t="shared" si="0"/>
        <v>#N/A</v>
      </c>
      <c r="B9" s="127" t="e">
        <f>IF('Day-1'!C10=0,"",'Day-1'!C10)</f>
        <v>#N/A</v>
      </c>
      <c r="C9" s="128" t="e">
        <f>IF(B9="","",VLOOKUP($B9,'Day-1'!$AA$5:$AF$40,C$2,FALSE))</f>
        <v>#N/A</v>
      </c>
      <c r="D9" s="131"/>
      <c r="E9" s="128" t="e">
        <f>IF($B9="","",VLOOKUP($B9,'Day-1'!$AA$5:$AF$40,E$2,FALSE))</f>
        <v>#N/A</v>
      </c>
      <c r="F9" s="128" t="e">
        <f>IF((VLOOKUP(E9,'Day-1'!E5:S40,2,FALSE)="A"),MAX(C4:C39),IF($B9="","",IF($E9=0,0,VLOOKUP($B9,'Day-1'!$AA$5:$AF$40,F$2,FALSE))))</f>
        <v>#N/A</v>
      </c>
      <c r="G9" s="128" t="e">
        <f>IF($B9="","",VLOOKUP($B9,'Day-1'!$AA$5:$AF$40,G$2,FALSE))</f>
        <v>#N/A</v>
      </c>
      <c r="H9" s="128" t="e">
        <f>IF((VLOOKUP(G9,'Day-1'!H5:S40,2,FALSE)="A"),MAX(C4:C39),IF($B9="","",IF($G9=0,0,VLOOKUP($B9,'Day-1'!$AA$5:$AF$40,H$2,FALSE))))</f>
        <v>#N/A</v>
      </c>
      <c r="I9" s="128" t="e">
        <f>IF($B9="","",VLOOKUP($B9,'Day-1'!$AA$5:$AF$40,I$2,FALSE))</f>
        <v>#N/A</v>
      </c>
      <c r="J9" s="128" t="e">
        <f>IF((VLOOKUP(I9,'Day-1'!K5:S40,2,FALSE)="A"),MAX(C4:C39),IF($B9="","",IF($I9=0,0,VLOOKUP($B9,'Day-1'!$AA$5:$AF$40,J$2,FALSE))))</f>
        <v>#N/A</v>
      </c>
      <c r="K9" s="128" t="e">
        <f>IF($B9="","",VLOOKUP($B9,'Day-1'!$AA$5:$AF$40,K$2,FALSE))</f>
        <v>#N/A</v>
      </c>
      <c r="L9" s="128" t="e">
        <f>IF((VLOOKUP(K9,'Day-1'!N5:S40,2,FALSE)="A"),MAX(C4:C39),IF($B9="","",IF($K9=0,0,VLOOKUP($B9,'Day-1'!$AA$5:$AF$40,L$2,FALSE))))</f>
        <v>#N/A</v>
      </c>
    </row>
    <row r="10" spans="1:14" x14ac:dyDescent="0.2">
      <c r="A10" s="110" t="e">
        <f t="shared" si="0"/>
        <v>#N/A</v>
      </c>
      <c r="B10" s="127" t="e">
        <f>IF('Day-1'!C11=0,"",'Day-1'!C11)</f>
        <v>#N/A</v>
      </c>
      <c r="C10" s="128" t="e">
        <f>IF(B10="","",VLOOKUP($B10,'Day-1'!$AA$5:$AF$40,C$2,FALSE))</f>
        <v>#N/A</v>
      </c>
      <c r="D10" s="131"/>
      <c r="E10" s="128" t="e">
        <f>IF($B10="","",VLOOKUP($B10,'Day-1'!$AA$5:$AF$40,E$2,FALSE))</f>
        <v>#N/A</v>
      </c>
      <c r="F10" s="128" t="e">
        <f>IF((VLOOKUP(E10,'Day-1'!E5:S40,2,FALSE)="A"),MAX(C4:C39),IF($B10="","",IF($E10=0,0,VLOOKUP($B10,'Day-1'!$AA$5:$AF$40,F$2,FALSE))))</f>
        <v>#N/A</v>
      </c>
      <c r="G10" s="128" t="e">
        <f>IF($B10="","",VLOOKUP($B10,'Day-1'!$AA$5:$AF$40,G$2,FALSE))</f>
        <v>#N/A</v>
      </c>
      <c r="H10" s="128" t="e">
        <f>IF((VLOOKUP(G10,'Day-1'!H5:S40,2,FALSE)="A"),MAX(C4:C39),IF($B10="","",IF($G10=0,0,VLOOKUP($B10,'Day-1'!$AA$5:$AF$40,H$2,FALSE))))</f>
        <v>#N/A</v>
      </c>
      <c r="I10" s="128" t="e">
        <f>IF($B10="","",VLOOKUP($B10,'Day-1'!$AA$5:$AF$40,I$2,FALSE))</f>
        <v>#N/A</v>
      </c>
      <c r="J10" s="128" t="e">
        <f>IF((VLOOKUP(I10,'Day-1'!K5:S40,2,FALSE)="A"),MAX(C4:C39),IF($B10="","",IF($I10=0,0,VLOOKUP($B10,'Day-1'!$AA$5:$AF$40,J$2,FALSE))))</f>
        <v>#N/A</v>
      </c>
      <c r="K10" s="128" t="e">
        <f>IF($B10="","",VLOOKUP($B10,'Day-1'!$AA$5:$AF$40,K$2,FALSE))</f>
        <v>#N/A</v>
      </c>
      <c r="L10" s="128" t="e">
        <f>IF((VLOOKUP(K10,'Day-1'!N5:S40,2,FALSE)="A"),MAX(C4:C39),IF($B10="","",IF($K10=0,0,VLOOKUP($B10,'Day-1'!$AA$5:$AF$40,L$2,FALSE))))</f>
        <v>#N/A</v>
      </c>
    </row>
    <row r="11" spans="1:14" x14ac:dyDescent="0.2">
      <c r="A11" s="110" t="e">
        <f>IF(B11="","",IF(C11=C10,"TIE",IF(C11=C12,"TIE","")))</f>
        <v>#N/A</v>
      </c>
      <c r="B11" s="127" t="e">
        <f>IF('Day-1'!C12=0,"",'Day-1'!C12)</f>
        <v>#N/A</v>
      </c>
      <c r="C11" s="128" t="e">
        <f>IF(B11="","",VLOOKUP($B11,'Day-1'!$AA$5:$AF$40,C$2,FALSE))</f>
        <v>#N/A</v>
      </c>
      <c r="D11" s="131"/>
      <c r="E11" s="128" t="e">
        <f>IF($B11="","",VLOOKUP($B11,'Day-1'!$AA$5:$AF$40,E$2,FALSE))</f>
        <v>#N/A</v>
      </c>
      <c r="F11" s="128" t="e">
        <f>IF((VLOOKUP(E11,'Day-1'!E5:S40,2,FALSE)="A"),MAX(C4:C39),IF($B11="","",IF($E11=0,0,VLOOKUP($B11,'Day-1'!$AA$5:$AF$40,F$2,FALSE))))</f>
        <v>#N/A</v>
      </c>
      <c r="G11" s="128" t="e">
        <f>IF($B11="","",VLOOKUP($B11,'Day-1'!$AA$5:$AF$40,G$2,FALSE))</f>
        <v>#N/A</v>
      </c>
      <c r="H11" s="128" t="e">
        <f>IF((VLOOKUP(G11,'Day-1'!H5:S40,2,FALSE)="A"),MAX(C4:C39),IF($B11="","",IF($G11=0,0,VLOOKUP($B11,'Day-1'!$AA$5:$AF$40,H$2,FALSE))))</f>
        <v>#N/A</v>
      </c>
      <c r="I11" s="128" t="e">
        <f>IF($B11="","",VLOOKUP($B11,'Day-1'!$AA$5:$AF$40,I$2,FALSE))</f>
        <v>#N/A</v>
      </c>
      <c r="J11" s="128" t="e">
        <f>IF((VLOOKUP(I11,'Day-1'!K5:S40,2,FALSE)="A"),MAX(C4:C39),IF($B11="","",IF($I11=0,0,VLOOKUP($B11,'Day-1'!$AA$5:$AF$40,J$2,FALSE))))</f>
        <v>#N/A</v>
      </c>
      <c r="K11" s="128" t="e">
        <f>IF($B11="","",VLOOKUP($B11,'Day-1'!$AA$5:$AF$40,K$2,FALSE))</f>
        <v>#N/A</v>
      </c>
      <c r="L11" s="128" t="e">
        <f>IF((VLOOKUP(K11,'Day-1'!N5:S40,2,FALSE)="A"),MAX(C4:C39),IF($B11="","",IF($K11=0,0,VLOOKUP($B11,'Day-1'!$AA$5:$AF$40,L$2,FALSE))))</f>
        <v>#N/A</v>
      </c>
    </row>
    <row r="12" spans="1:14" x14ac:dyDescent="0.2">
      <c r="A12" s="110" t="e">
        <f t="shared" ref="A12:A39" si="1">IF(B12="","",IF(C12=C11,"TIE",IF(C12=C13,"TIE","")))</f>
        <v>#N/A</v>
      </c>
      <c r="B12" s="127" t="e">
        <f>IF('Day-1'!C13=0,"",'Day-1'!C13)</f>
        <v>#N/A</v>
      </c>
      <c r="C12" s="128" t="e">
        <f>IF(B12="","",VLOOKUP($B12,'Day-1'!$AA$5:$AF$40,C$2,FALSE))</f>
        <v>#N/A</v>
      </c>
      <c r="D12" s="131"/>
      <c r="E12" s="128" t="e">
        <f>IF($B12="","",VLOOKUP($B12,'Day-1'!$AA$5:$AF$40,E$2,FALSE))</f>
        <v>#N/A</v>
      </c>
      <c r="F12" s="128" t="e">
        <f>IF((VLOOKUP(E12,'Day-1'!E5:S40,2,FALSE)="A"),MAX(C4:C39),IF($B12="","",IF($E12=0,0,VLOOKUP($B12,'Day-1'!$AA$5:$AF$40,F$2,FALSE))))</f>
        <v>#N/A</v>
      </c>
      <c r="G12" s="128" t="e">
        <f>IF($B12="","",VLOOKUP($B12,'Day-1'!$AA$5:$AF$40,G$2,FALSE))</f>
        <v>#N/A</v>
      </c>
      <c r="H12" s="128" t="e">
        <f>IF((VLOOKUP(G12,'Day-1'!H5:S40,2,FALSE)="A"),MAX(C4:C39),IF($B12="","",IF($G12=0,0,VLOOKUP($B12,'Day-1'!$AA$5:$AF$40,H$2,FALSE))))</f>
        <v>#N/A</v>
      </c>
      <c r="I12" s="128" t="e">
        <f>IF($B12="","",VLOOKUP($B12,'Day-1'!$AA$5:$AF$40,I$2,FALSE))</f>
        <v>#N/A</v>
      </c>
      <c r="J12" s="128" t="e">
        <f>IF((VLOOKUP(I12,'Day-1'!K5:S40,2,FALSE)="A"),MAX(C4:C39),IF($B12="","",IF($I12=0,0,VLOOKUP($B12,'Day-1'!$AA$5:$AF$40,J$2,FALSE))))</f>
        <v>#N/A</v>
      </c>
      <c r="K12" s="128" t="e">
        <f>IF($B12="","",VLOOKUP($B12,'Day-1'!$AA$5:$AF$40,K$2,FALSE))</f>
        <v>#N/A</v>
      </c>
      <c r="L12" s="128" t="e">
        <f>IF((VLOOKUP(K12,'Day-1'!N5:S40,2,FALSE)="A"),MAX(C4:C39),IF($B12="","",IF($K12=0,0,VLOOKUP($B12,'Day-1'!$AA$5:$AF$40,L$2,FALSE))))</f>
        <v>#N/A</v>
      </c>
    </row>
    <row r="13" spans="1:14" x14ac:dyDescent="0.2">
      <c r="A13" s="110" t="e">
        <f t="shared" si="1"/>
        <v>#N/A</v>
      </c>
      <c r="B13" s="127" t="e">
        <f>IF('Day-1'!C14=0,"",'Day-1'!C14)</f>
        <v>#N/A</v>
      </c>
      <c r="C13" s="128" t="e">
        <f>IF(B13="","",VLOOKUP($B13,'Day-1'!$AA$5:$AF$40,C$2,FALSE))</f>
        <v>#N/A</v>
      </c>
      <c r="D13" s="131"/>
      <c r="E13" s="128" t="e">
        <f>IF($B13="","",VLOOKUP($B13,'Day-1'!$AA$5:$AF$40,E$2,FALSE))</f>
        <v>#N/A</v>
      </c>
      <c r="F13" s="128" t="e">
        <f>IF((VLOOKUP(E13,'Day-1'!E5:S40,2,FALSE)="A"),MAX(C4:C39),IF($B13="","",IF($E13=0,0,VLOOKUP($B13,'Day-1'!$AA$5:$AF$40,F$2,FALSE))))</f>
        <v>#N/A</v>
      </c>
      <c r="G13" s="128" t="e">
        <f>IF($B13="","",VLOOKUP($B13,'Day-1'!$AA$5:$AF$40,G$2,FALSE))</f>
        <v>#N/A</v>
      </c>
      <c r="H13" s="128" t="e">
        <f>IF((VLOOKUP(G13,'Day-1'!H5:S40,2,FALSE)="A"),MAX(C4:C39),IF($B13="","",IF($G13=0,0,VLOOKUP($B13,'Day-1'!$AA$5:$AF$40,H$2,FALSE))))</f>
        <v>#N/A</v>
      </c>
      <c r="I13" s="128" t="e">
        <f>IF($B13="","",VLOOKUP($B13,'Day-1'!$AA$5:$AF$40,I$2,FALSE))</f>
        <v>#N/A</v>
      </c>
      <c r="J13" s="128" t="e">
        <f>IF((VLOOKUP(I13,'Day-1'!K5:S40,2,FALSE)="A"),MAX(C4:C39),IF($B13="","",IF($I13=0,0,VLOOKUP($B13,'Day-1'!$AA$5:$AF$40,J$2,FALSE))))</f>
        <v>#N/A</v>
      </c>
      <c r="K13" s="128" t="e">
        <f>IF($B13="","",VLOOKUP($B13,'Day-1'!$AA$5:$AF$40,K$2,FALSE))</f>
        <v>#N/A</v>
      </c>
      <c r="L13" s="128" t="e">
        <f>IF((VLOOKUP(K13,'Day-1'!N5:S40,2,FALSE)="A"),MAX(C4:C39),IF($B13="","",IF($K13=0,0,VLOOKUP($B13,'Day-1'!$AA$5:$AF$40,L$2,FALSE))))</f>
        <v>#N/A</v>
      </c>
    </row>
    <row r="14" spans="1:14" x14ac:dyDescent="0.2">
      <c r="A14" s="110" t="e">
        <f t="shared" si="1"/>
        <v>#N/A</v>
      </c>
      <c r="B14" s="127" t="e">
        <f>IF('Day-1'!C15=0,"",'Day-1'!C15)</f>
        <v>#N/A</v>
      </c>
      <c r="C14" s="128" t="e">
        <f>IF(B14="","",VLOOKUP($B14,'Day-1'!$AA$5:$AF$40,C$2,FALSE))</f>
        <v>#N/A</v>
      </c>
      <c r="D14" s="131"/>
      <c r="E14" s="128" t="e">
        <f>IF($B14="","",VLOOKUP($B14,'Day-1'!$AA$5:$AF$40,E$2,FALSE))</f>
        <v>#N/A</v>
      </c>
      <c r="F14" s="128" t="e">
        <f>IF((VLOOKUP(E14,'Day-1'!E5:S40,2,FALSE)="A"),MAX(C4:C39),IF($B14="","",IF($E14=0,0,VLOOKUP($B14,'Day-1'!$AA$5:$AF$40,F$2,FALSE))))</f>
        <v>#N/A</v>
      </c>
      <c r="G14" s="128" t="e">
        <f>IF($B14="","",VLOOKUP($B14,'Day-1'!$AA$5:$AF$40,G$2,FALSE))</f>
        <v>#N/A</v>
      </c>
      <c r="H14" s="128" t="e">
        <f>IF((VLOOKUP(G14,'Day-1'!H5:S40,2,FALSE)="A"),MAX(C4:C39),IF($B14="","",IF($G14=0,0,VLOOKUP($B14,'Day-1'!$AA$5:$AF$40,H$2,FALSE))))</f>
        <v>#N/A</v>
      </c>
      <c r="I14" s="128" t="e">
        <f>IF($B14="","",VLOOKUP($B14,'Day-1'!$AA$5:$AF$40,I$2,FALSE))</f>
        <v>#N/A</v>
      </c>
      <c r="J14" s="128" t="e">
        <f>IF((VLOOKUP(I14,'Day-1'!K5:S40,2,FALSE)="A"),MAX(C4:C39),IF($B14="","",IF($I14=0,0,VLOOKUP($B14,'Day-1'!$AA$5:$AF$40,J$2,FALSE))))</f>
        <v>#N/A</v>
      </c>
      <c r="K14" s="128" t="e">
        <f>IF($B14="","",VLOOKUP($B14,'Day-1'!$AA$5:$AF$40,K$2,FALSE))</f>
        <v>#N/A</v>
      </c>
      <c r="L14" s="128" t="e">
        <f>IF((VLOOKUP(K14,'Day-1'!N5:S40,2,FALSE)="A"),MAX(C4:C39),IF($B14="","",IF($K14=0,0,VLOOKUP($B14,'Day-1'!$AA$5:$AF$40,L$2,FALSE))))</f>
        <v>#N/A</v>
      </c>
    </row>
    <row r="15" spans="1:14" x14ac:dyDescent="0.2">
      <c r="A15" s="110" t="e">
        <f t="shared" si="1"/>
        <v>#N/A</v>
      </c>
      <c r="B15" s="127" t="e">
        <f>IF('Day-1'!C16=0,"",'Day-1'!C16)</f>
        <v>#N/A</v>
      </c>
      <c r="C15" s="128" t="e">
        <f>IF(B15="","",VLOOKUP($B15,'Day-1'!$AA$5:$AF$40,C$2,FALSE))</f>
        <v>#N/A</v>
      </c>
      <c r="D15" s="131"/>
      <c r="E15" s="128" t="e">
        <f>IF($B15="","",VLOOKUP($B15,'Day-1'!$AA$5:$AF$40,E$2,FALSE))</f>
        <v>#N/A</v>
      </c>
      <c r="F15" s="128" t="e">
        <f>IF((VLOOKUP(E15,'Day-1'!E5:S40,2,FALSE)="A"),MAX(C4:C39),IF($B15="","",IF($E15=0,0,VLOOKUP($B15,'Day-1'!$AA$5:$AF$40,F$2,FALSE))))</f>
        <v>#N/A</v>
      </c>
      <c r="G15" s="128" t="e">
        <f>IF($B15="","",VLOOKUP($B15,'Day-1'!$AA$5:$AF$40,G$2,FALSE))</f>
        <v>#N/A</v>
      </c>
      <c r="H15" s="128" t="e">
        <f>IF((VLOOKUP(G15,'Day-1'!H5:S40,2,FALSE)="A"),MAX(C4:C39),IF($B15="","",IF($G15=0,0,VLOOKUP($B15,'Day-1'!$AA$5:$AF$40,H$2,FALSE))))</f>
        <v>#N/A</v>
      </c>
      <c r="I15" s="128" t="e">
        <f>IF($B15="","",VLOOKUP($B15,'Day-1'!$AA$5:$AF$40,I$2,FALSE))</f>
        <v>#N/A</v>
      </c>
      <c r="J15" s="128" t="e">
        <f>IF((VLOOKUP(I15,'Day-1'!K5:S40,2,FALSE)="A"),MAX(C4:C39),IF($B15="","",IF($I15=0,0,VLOOKUP($B15,'Day-1'!$AA$5:$AF$40,J$2,FALSE))))</f>
        <v>#N/A</v>
      </c>
      <c r="K15" s="128" t="e">
        <f>IF($B15="","",VLOOKUP($B15,'Day-1'!$AA$5:$AF$40,K$2,FALSE))</f>
        <v>#N/A</v>
      </c>
      <c r="L15" s="128" t="e">
        <f>IF((VLOOKUP(K15,'Day-1'!N5:S40,2,FALSE)="A"),MAX(C4:C39),IF($B15="","",IF($K15=0,0,VLOOKUP($B15,'Day-1'!$AA$5:$AF$40,L$2,FALSE))))</f>
        <v>#N/A</v>
      </c>
    </row>
    <row r="16" spans="1:14" x14ac:dyDescent="0.2">
      <c r="A16" s="110" t="e">
        <f t="shared" si="1"/>
        <v>#N/A</v>
      </c>
      <c r="B16" s="127" t="e">
        <f>IF('Day-1'!C17=0,"",'Day-1'!C17)</f>
        <v>#N/A</v>
      </c>
      <c r="C16" s="128" t="e">
        <f>IF(B16="","",VLOOKUP($B16,'Day-1'!$AA$5:$AF$40,C$2,FALSE))</f>
        <v>#N/A</v>
      </c>
      <c r="D16" s="131"/>
      <c r="E16" s="128" t="e">
        <f>IF($B16="","",VLOOKUP($B16,'Day-1'!$AA$5:$AF$40,E$2,FALSE))</f>
        <v>#N/A</v>
      </c>
      <c r="F16" s="128" t="e">
        <f>IF((VLOOKUP(E16,'Day-1'!E5:S40,2,FALSE)="A"),MAX(C4:C39),IF($B16="","",IF($E16=0,0,VLOOKUP($B16,'Day-1'!$AA$5:$AF$40,F$2,FALSE))))</f>
        <v>#N/A</v>
      </c>
      <c r="G16" s="128" t="e">
        <f>IF($B16="","",VLOOKUP($B16,'Day-1'!$AA$5:$AF$40,G$2,FALSE))</f>
        <v>#N/A</v>
      </c>
      <c r="H16" s="128" t="e">
        <f>IF((VLOOKUP(G16,'Day-1'!H5:S40,2,FALSE)="A"),MAX(C4:C39),IF($B16="","",IF($G16=0,0,VLOOKUP($B16,'Day-1'!$AA$5:$AF$40,H$2,FALSE))))</f>
        <v>#N/A</v>
      </c>
      <c r="I16" s="128" t="e">
        <f>IF($B16="","",VLOOKUP($B16,'Day-1'!$AA$5:$AF$40,I$2,FALSE))</f>
        <v>#N/A</v>
      </c>
      <c r="J16" s="128" t="e">
        <f>IF((VLOOKUP(I16,'Day-1'!K5:S40,2,FALSE)="A"),MAX(C4:C39),IF($B16="","",IF($I16=0,0,VLOOKUP($B16,'Day-1'!$AA$5:$AF$40,J$2,FALSE))))</f>
        <v>#N/A</v>
      </c>
      <c r="K16" s="128" t="e">
        <f>IF($B16="","",VLOOKUP($B16,'Day-1'!$AA$5:$AF$40,K$2,FALSE))</f>
        <v>#N/A</v>
      </c>
      <c r="L16" s="128" t="e">
        <f>IF((VLOOKUP(K16,'Day-1'!N5:S40,2,FALSE)="A"),MAX(C4:C39),IF($B16="","",IF($K16=0,0,VLOOKUP($B16,'Day-1'!$AA$5:$AF$40,L$2,FALSE))))</f>
        <v>#N/A</v>
      </c>
    </row>
    <row r="17" spans="1:12" x14ac:dyDescent="0.2">
      <c r="A17" s="110" t="e">
        <f t="shared" si="1"/>
        <v>#N/A</v>
      </c>
      <c r="B17" s="127" t="e">
        <f>IF('Day-1'!C18=0,"",'Day-1'!C18)</f>
        <v>#N/A</v>
      </c>
      <c r="C17" s="128" t="e">
        <f>IF(B17="","",VLOOKUP($B17,'Day-1'!$AA$5:$AF$40,C$2,FALSE))</f>
        <v>#N/A</v>
      </c>
      <c r="D17" s="131"/>
      <c r="E17" s="128" t="e">
        <f>IF($B17="","",VLOOKUP($B17,'Day-1'!$AA$5:$AF$40,E$2,FALSE))</f>
        <v>#N/A</v>
      </c>
      <c r="F17" s="128" t="e">
        <f>IF((VLOOKUP(E17,'Day-1'!E5:S40,2,FALSE)="A"),MAX(C4:C39),IF($B17="","",IF($E17=0,0,VLOOKUP($B17,'Day-1'!$AA$5:$AF$40,F$2,FALSE))))</f>
        <v>#N/A</v>
      </c>
      <c r="G17" s="128" t="e">
        <f>IF($B17="","",VLOOKUP($B17,'Day-1'!$AA$5:$AF$40,G$2,FALSE))</f>
        <v>#N/A</v>
      </c>
      <c r="H17" s="128" t="e">
        <f>IF((VLOOKUP(G17,'Day-1'!H5:S40,2,FALSE)="A"),MAX(C4:C39),IF($B17="","",IF($G17=0,0,VLOOKUP($B17,'Day-1'!$AA$5:$AF$40,H$2,FALSE))))</f>
        <v>#N/A</v>
      </c>
      <c r="I17" s="128" t="e">
        <f>IF($B17="","",VLOOKUP($B17,'Day-1'!$AA$5:$AF$40,I$2,FALSE))</f>
        <v>#N/A</v>
      </c>
      <c r="J17" s="128" t="e">
        <f>IF((VLOOKUP(I17,'Day-1'!K5:S40,2,FALSE)="A"),MAX(C4:C39),IF($B17="","",IF($I17=0,0,VLOOKUP($B17,'Day-1'!$AA$5:$AF$40,J$2,FALSE))))</f>
        <v>#N/A</v>
      </c>
      <c r="K17" s="128" t="e">
        <f>IF($B17="","",VLOOKUP($B17,'Day-1'!$AA$5:$AF$40,K$2,FALSE))</f>
        <v>#N/A</v>
      </c>
      <c r="L17" s="128" t="e">
        <f>IF((VLOOKUP(K17,'Day-1'!N5:S40,2,FALSE)="A"),MAX(C4:C39),IF($B17="","",IF($K17=0,0,VLOOKUP($B17,'Day-1'!$AA$5:$AF$40,L$2,FALSE))))</f>
        <v>#N/A</v>
      </c>
    </row>
    <row r="18" spans="1:12" x14ac:dyDescent="0.2">
      <c r="A18" s="110" t="e">
        <f t="shared" si="1"/>
        <v>#N/A</v>
      </c>
      <c r="B18" s="127" t="e">
        <f>IF('Day-1'!C19=0,"",'Day-1'!C19)</f>
        <v>#N/A</v>
      </c>
      <c r="C18" s="128" t="e">
        <f>IF(B18="","",VLOOKUP($B18,'Day-1'!$AA$5:$AF$40,C$2,FALSE))</f>
        <v>#N/A</v>
      </c>
      <c r="D18" s="131"/>
      <c r="E18" s="128" t="e">
        <f>IF($B18="","",VLOOKUP($B18,'Day-1'!$AA$5:$AF$40,E$2,FALSE))</f>
        <v>#N/A</v>
      </c>
      <c r="F18" s="128" t="e">
        <f>IF((VLOOKUP(E18,'Day-1'!E5:S40,2,FALSE)="A"),MAX(C4:C39),IF($B18="","",IF($E18=0,0,VLOOKUP($B18,'Day-1'!$AA$5:$AF$40,F$2,FALSE))))</f>
        <v>#N/A</v>
      </c>
      <c r="G18" s="128" t="e">
        <f>IF($B18="","",VLOOKUP($B18,'Day-1'!$AA$5:$AF$40,G$2,FALSE))</f>
        <v>#N/A</v>
      </c>
      <c r="H18" s="128" t="e">
        <f>IF((VLOOKUP(G18,'Day-1'!H5:S40,2,FALSE)="A"),MAX(C4:C39),IF($B18="","",IF($G18=0,0,VLOOKUP($B18,'Day-1'!$AA$5:$AF$40,H$2,FALSE))))</f>
        <v>#N/A</v>
      </c>
      <c r="I18" s="128" t="e">
        <f>IF($B18="","",VLOOKUP($B18,'Day-1'!$AA$5:$AF$40,I$2,FALSE))</f>
        <v>#N/A</v>
      </c>
      <c r="J18" s="128" t="e">
        <f>IF((VLOOKUP(I18,'Day-1'!K5:S40,2,FALSE)="A"),MAX(C4:C39),IF($B18="","",IF($I18=0,0,VLOOKUP($B18,'Day-1'!$AA$5:$AF$40,J$2,FALSE))))</f>
        <v>#N/A</v>
      </c>
      <c r="K18" s="128" t="e">
        <f>IF($B18="","",VLOOKUP($B18,'Day-1'!$AA$5:$AF$40,K$2,FALSE))</f>
        <v>#N/A</v>
      </c>
      <c r="L18" s="128" t="e">
        <f>IF((VLOOKUP(K18,'Day-1'!N5:S40,2,FALSE)="A"),MAX(C4:C39),IF($B18="","",IF($K18=0,0,VLOOKUP($B18,'Day-1'!$AA$5:$AF$40,L$2,FALSE))))</f>
        <v>#N/A</v>
      </c>
    </row>
    <row r="19" spans="1:12" x14ac:dyDescent="0.2">
      <c r="A19" s="110" t="e">
        <f t="shared" si="1"/>
        <v>#N/A</v>
      </c>
      <c r="B19" s="127" t="e">
        <f>IF('Day-1'!C20=0,"",'Day-1'!C20)</f>
        <v>#N/A</v>
      </c>
      <c r="C19" s="128" t="e">
        <f>IF(B19="","",VLOOKUP($B19,'Day-1'!$AA$5:$AF$40,C$2,FALSE))</f>
        <v>#N/A</v>
      </c>
      <c r="D19" s="131"/>
      <c r="E19" s="128" t="e">
        <f>IF($B19="","",VLOOKUP($B19,'Day-1'!$AA$5:$AF$40,E$2,FALSE))</f>
        <v>#N/A</v>
      </c>
      <c r="F19" s="128" t="e">
        <f>IF((VLOOKUP(E19,'Day-1'!E5:S40,2,FALSE)="A"),MAX(C4:C39),IF($B19="","",IF($E19=0,0,VLOOKUP($B19,'Day-1'!$AA$5:$AF$40,F$2,FALSE))))</f>
        <v>#N/A</v>
      </c>
      <c r="G19" s="128" t="e">
        <f>IF($B19="","",VLOOKUP($B19,'Day-1'!$AA$5:$AF$40,G$2,FALSE))</f>
        <v>#N/A</v>
      </c>
      <c r="H19" s="128" t="e">
        <f>IF((VLOOKUP(G19,'Day-1'!H5:S40,2,FALSE)="A"),MAX(C4:C39),IF($B19="","",IF($G19=0,0,VLOOKUP($B19,'Day-1'!$AA$5:$AF$40,H$2,FALSE))))</f>
        <v>#N/A</v>
      </c>
      <c r="I19" s="128" t="e">
        <f>IF($B19="","",VLOOKUP($B19,'Day-1'!$AA$5:$AF$40,I$2,FALSE))</f>
        <v>#N/A</v>
      </c>
      <c r="J19" s="128" t="e">
        <f>IF((VLOOKUP(I19,'Day-1'!K5:S40,2,FALSE)="A"),MAX(C4:C39),IF($B19="","",IF($I19=0,0,VLOOKUP($B19,'Day-1'!$AA$5:$AF$40,J$2,FALSE))))</f>
        <v>#N/A</v>
      </c>
      <c r="K19" s="128" t="e">
        <f>IF($B19="","",VLOOKUP($B19,'Day-1'!$AA$5:$AF$40,K$2,FALSE))</f>
        <v>#N/A</v>
      </c>
      <c r="L19" s="128" t="e">
        <f>IF((VLOOKUP(K19,'Day-1'!N5:S40,2,FALSE)="A"),MAX(C4:C39),IF($B19="","",IF($K19=0,0,VLOOKUP($B19,'Day-1'!$AA$5:$AF$40,L$2,FALSE))))</f>
        <v>#N/A</v>
      </c>
    </row>
    <row r="20" spans="1:12" x14ac:dyDescent="0.2">
      <c r="A20" s="110" t="e">
        <f t="shared" si="1"/>
        <v>#N/A</v>
      </c>
      <c r="B20" s="127" t="e">
        <f>IF('Day-1'!C21=0,"",'Day-1'!C21)</f>
        <v>#N/A</v>
      </c>
      <c r="C20" s="128" t="e">
        <f>IF(B20="","",VLOOKUP($B20,'Day-1'!$AA$5:$AF$40,C$2,FALSE))</f>
        <v>#N/A</v>
      </c>
      <c r="D20" s="131"/>
      <c r="E20" s="128" t="e">
        <f>IF($B20="","",VLOOKUP($B20,'Day-1'!$AA$5:$AF$40,E$2,FALSE))</f>
        <v>#N/A</v>
      </c>
      <c r="F20" s="128" t="e">
        <f>IF((VLOOKUP(E20,'Day-1'!E5:S40,2,FALSE)="A"),MAX(C4:C39),IF($B20="","",IF($E20=0,0,VLOOKUP($B20,'Day-1'!$AA$5:$AF$40,F$2,FALSE))))</f>
        <v>#N/A</v>
      </c>
      <c r="G20" s="128" t="e">
        <f>IF($B20="","",VLOOKUP($B20,'Day-1'!$AA$5:$AF$40,G$2,FALSE))</f>
        <v>#N/A</v>
      </c>
      <c r="H20" s="128" t="e">
        <f>IF((VLOOKUP(G20,'Day-1'!H5:S40,2,FALSE)="A"),MAX(C4:C39),IF($B20="","",IF($G20=0,0,VLOOKUP($B20,'Day-1'!$AA$5:$AF$40,H$2,FALSE))))</f>
        <v>#N/A</v>
      </c>
      <c r="I20" s="128" t="e">
        <f>IF($B20="","",VLOOKUP($B20,'Day-1'!$AA$5:$AF$40,I$2,FALSE))</f>
        <v>#N/A</v>
      </c>
      <c r="J20" s="128" t="e">
        <f>IF((VLOOKUP(I20,'Day-1'!K5:S40,2,FALSE)="A"),MAX(C4:C39),IF($B20="","",IF($I20=0,0,VLOOKUP($B20,'Day-1'!$AA$5:$AF$40,J$2,FALSE))))</f>
        <v>#N/A</v>
      </c>
      <c r="K20" s="128" t="e">
        <f>IF($B20="","",VLOOKUP($B20,'Day-1'!$AA$5:$AF$40,K$2,FALSE))</f>
        <v>#N/A</v>
      </c>
      <c r="L20" s="128" t="e">
        <f>IF((VLOOKUP(K20,'Day-1'!N5:S40,2,FALSE)="A"),MAX(C4:C39),IF($B20="","",IF($K20=0,0,VLOOKUP($B20,'Day-1'!$AA$5:$AF$40,L$2,FALSE))))</f>
        <v>#N/A</v>
      </c>
    </row>
    <row r="21" spans="1:12" x14ac:dyDescent="0.2">
      <c r="A21" s="110" t="e">
        <f t="shared" si="1"/>
        <v>#N/A</v>
      </c>
      <c r="B21" s="127" t="e">
        <f>IF('Day-1'!C22=0,"",'Day-1'!C22)</f>
        <v>#N/A</v>
      </c>
      <c r="C21" s="128" t="e">
        <f>IF(B21="","",VLOOKUP($B21,'Day-1'!$AA$5:$AF$40,C$2,FALSE))</f>
        <v>#N/A</v>
      </c>
      <c r="D21" s="131"/>
      <c r="E21" s="128" t="e">
        <f>IF($B21="","",VLOOKUP($B21,'Day-1'!$AA$5:$AF$40,E$2,FALSE))</f>
        <v>#N/A</v>
      </c>
      <c r="F21" s="128" t="e">
        <f>IF((VLOOKUP(E21,'Day-1'!E5:S40,2,FALSE)="A"),MAX(C4:C39),IF($B21="","",IF($E21=0,0,VLOOKUP($B21,'Day-1'!$AA$5:$AF$40,F$2,FALSE))))</f>
        <v>#N/A</v>
      </c>
      <c r="G21" s="128" t="e">
        <f>IF($B21="","",VLOOKUP($B21,'Day-1'!$AA$5:$AF$40,G$2,FALSE))</f>
        <v>#N/A</v>
      </c>
      <c r="H21" s="128" t="e">
        <f>IF((VLOOKUP(G21,'Day-1'!H5:S40,2,FALSE)="A"),MAX(C4:C39),IF($B21="","",IF($G21=0,0,VLOOKUP($B21,'Day-1'!$AA$5:$AF$40,H$2,FALSE))))</f>
        <v>#N/A</v>
      </c>
      <c r="I21" s="128" t="e">
        <f>IF($B21="","",VLOOKUP($B21,'Day-1'!$AA$5:$AF$40,I$2,FALSE))</f>
        <v>#N/A</v>
      </c>
      <c r="J21" s="128" t="e">
        <f>IF((VLOOKUP(I21,'Day-1'!K5:S40,2,FALSE)="A"),MAX(C4:C39),IF($B21="","",IF($I21=0,0,VLOOKUP($B21,'Day-1'!$AA$5:$AF$40,J$2,FALSE))))</f>
        <v>#N/A</v>
      </c>
      <c r="K21" s="128" t="e">
        <f>IF($B21="","",VLOOKUP($B21,'Day-1'!$AA$5:$AF$40,K$2,FALSE))</f>
        <v>#N/A</v>
      </c>
      <c r="L21" s="128" t="e">
        <f>IF((VLOOKUP(K21,'Day-1'!N5:S40,2,FALSE)="A"),MAX(C4:C39),IF($B21="","",IF($K21=0,0,VLOOKUP($B21,'Day-1'!$AA$5:$AF$40,L$2,FALSE))))</f>
        <v>#N/A</v>
      </c>
    </row>
    <row r="22" spans="1:12" x14ac:dyDescent="0.2">
      <c r="A22" s="110" t="e">
        <f t="shared" si="1"/>
        <v>#N/A</v>
      </c>
      <c r="B22" s="127" t="e">
        <f>IF('Day-1'!C23=0,"",'Day-1'!C23)</f>
        <v>#N/A</v>
      </c>
      <c r="C22" s="128" t="e">
        <f>IF(B22="","",VLOOKUP($B22,'Day-1'!$AA$5:$AF$40,C$2,FALSE))</f>
        <v>#N/A</v>
      </c>
      <c r="D22" s="131"/>
      <c r="E22" s="128" t="e">
        <f>IF($B22="","",VLOOKUP($B22,'Day-1'!$AA$5:$AF$40,E$2,FALSE))</f>
        <v>#N/A</v>
      </c>
      <c r="F22" s="128" t="e">
        <f>IF((VLOOKUP(E22,'Day-1'!E5:S40,2,FALSE)="A"),MAX(C4:C39),IF($B22="","",IF($E22=0,0,VLOOKUP($B22,'Day-1'!$AA$5:$AF$40,F$2,FALSE))))</f>
        <v>#N/A</v>
      </c>
      <c r="G22" s="128" t="e">
        <f>IF($B22="","",VLOOKUP($B22,'Day-1'!$AA$5:$AF$40,G$2,FALSE))</f>
        <v>#N/A</v>
      </c>
      <c r="H22" s="128" t="e">
        <f>IF((VLOOKUP(G22,'Day-1'!H5:S40,2,FALSE)="A"),MAX(C4:C39),IF($B22="","",IF($G22=0,0,VLOOKUP($B22,'Day-1'!$AA$5:$AF$40,H$2,FALSE))))</f>
        <v>#N/A</v>
      </c>
      <c r="I22" s="128" t="e">
        <f>IF($B22="","",VLOOKUP($B22,'Day-1'!$AA$5:$AF$40,I$2,FALSE))</f>
        <v>#N/A</v>
      </c>
      <c r="J22" s="128" t="e">
        <f>IF((VLOOKUP(I22,'Day-1'!K5:S40,2,FALSE)="A"),MAX(C4:C39),IF($B22="","",IF($I22=0,0,VLOOKUP($B22,'Day-1'!$AA$5:$AF$40,J$2,FALSE))))</f>
        <v>#N/A</v>
      </c>
      <c r="K22" s="128" t="e">
        <f>IF($B22="","",VLOOKUP($B22,'Day-1'!$AA$5:$AF$40,K$2,FALSE))</f>
        <v>#N/A</v>
      </c>
      <c r="L22" s="128" t="e">
        <f>IF((VLOOKUP(K22,'Day-1'!N5:S40,2,FALSE)="A"),MAX(C4:C39),IF($B22="","",IF($K22=0,0,VLOOKUP($B22,'Day-1'!$AA$5:$AF$40,L$2,FALSE))))</f>
        <v>#N/A</v>
      </c>
    </row>
    <row r="23" spans="1:12" x14ac:dyDescent="0.2">
      <c r="A23" s="110" t="e">
        <f t="shared" si="1"/>
        <v>#N/A</v>
      </c>
      <c r="B23" s="127" t="e">
        <f>IF('Day-1'!C24=0,"",'Day-1'!C24)</f>
        <v>#N/A</v>
      </c>
      <c r="C23" s="128" t="e">
        <f>IF(B23="","",VLOOKUP($B23,'Day-1'!$AA$5:$AF$40,C$2,FALSE))</f>
        <v>#N/A</v>
      </c>
      <c r="D23" s="131"/>
      <c r="E23" s="128" t="e">
        <f>IF($B23="","",VLOOKUP($B23,'Day-1'!$AA$5:$AF$40,E$2,FALSE))</f>
        <v>#N/A</v>
      </c>
      <c r="F23" s="128" t="e">
        <f>IF((VLOOKUP(E23,'Day-1'!E5:S40,2,FALSE)="A"),MAX(C4:C39),IF($B23="","",IF($E23=0,0,VLOOKUP($B23,'Day-1'!$AA$5:$AF$40,F$2,FALSE))))</f>
        <v>#N/A</v>
      </c>
      <c r="G23" s="128" t="e">
        <f>IF($B23="","",VLOOKUP($B23,'Day-1'!$AA$5:$AF$40,G$2,FALSE))</f>
        <v>#N/A</v>
      </c>
      <c r="H23" s="128" t="e">
        <f>IF((VLOOKUP(G23,'Day-1'!H5:S40,2,FALSE)="A"),MAX(C4:C39),IF($B23="","",IF($G23=0,0,VLOOKUP($B23,'Day-1'!$AA$5:$AF$40,H$2,FALSE))))</f>
        <v>#N/A</v>
      </c>
      <c r="I23" s="128" t="e">
        <f>IF($B23="","",VLOOKUP($B23,'Day-1'!$AA$5:$AF$40,I$2,FALSE))</f>
        <v>#N/A</v>
      </c>
      <c r="J23" s="128" t="e">
        <f>IF((VLOOKUP(I23,'Day-1'!K5:S40,2,FALSE)="A"),MAX(C4:C39),IF($B23="","",IF($I23=0,0,VLOOKUP($B23,'Day-1'!$AA$5:$AF$40,J$2,FALSE))))</f>
        <v>#N/A</v>
      </c>
      <c r="K23" s="128" t="e">
        <f>IF($B23="","",VLOOKUP($B23,'Day-1'!$AA$5:$AF$40,K$2,FALSE))</f>
        <v>#N/A</v>
      </c>
      <c r="L23" s="128" t="e">
        <f>IF((VLOOKUP(K23,'Day-1'!N5:S40,2,FALSE)="A"),MAX(C4:C39),IF($B23="","",IF($K23=0,0,VLOOKUP($B23,'Day-1'!$AA$5:$AF$40,L$2,FALSE))))</f>
        <v>#N/A</v>
      </c>
    </row>
    <row r="24" spans="1:12" x14ac:dyDescent="0.2">
      <c r="A24" s="110" t="e">
        <f t="shared" si="1"/>
        <v>#N/A</v>
      </c>
      <c r="B24" s="127" t="e">
        <f>IF('Day-1'!C25=0,"",'Day-1'!C25)</f>
        <v>#N/A</v>
      </c>
      <c r="C24" s="128" t="e">
        <f>IF(B24="","",VLOOKUP($B24,'Day-1'!$AA$5:$AF$40,C$2,FALSE))</f>
        <v>#N/A</v>
      </c>
      <c r="D24" s="131"/>
      <c r="E24" s="128" t="e">
        <f>IF($B24="","",VLOOKUP($B24,'Day-1'!$AA$5:$AF$40,E$2,FALSE))</f>
        <v>#N/A</v>
      </c>
      <c r="F24" s="128" t="e">
        <f>IF((VLOOKUP(E24,'Day-1'!E5:S40,2,FALSE)="A"),MAX(C4:C39),IF($B24="","",IF($E24=0,0,VLOOKUP($B24,'Day-1'!$AA$5:$AF$40,F$2,FALSE))))</f>
        <v>#N/A</v>
      </c>
      <c r="G24" s="128" t="e">
        <f>IF($B24="","",VLOOKUP($B24,'Day-1'!$AA$5:$AF$40,G$2,FALSE))</f>
        <v>#N/A</v>
      </c>
      <c r="H24" s="128" t="e">
        <f>IF((VLOOKUP(G24,'Day-1'!H5:S40,2,FALSE)="A"),MAX(C4:C39),IF($B24="","",IF($G24=0,0,VLOOKUP($B24,'Day-1'!$AA$5:$AF$40,H$2,FALSE))))</f>
        <v>#N/A</v>
      </c>
      <c r="I24" s="128" t="e">
        <f>IF($B24="","",VLOOKUP($B24,'Day-1'!$AA$5:$AF$40,I$2,FALSE))</f>
        <v>#N/A</v>
      </c>
      <c r="J24" s="128" t="e">
        <f>IF((VLOOKUP(I24,'Day-1'!K5:S40,2,FALSE)="A"),MAX(C4:C39),IF($B24="","",IF($I24=0,0,VLOOKUP($B24,'Day-1'!$AA$5:$AF$40,J$2,FALSE))))</f>
        <v>#N/A</v>
      </c>
      <c r="K24" s="128" t="e">
        <f>IF($B24="","",VLOOKUP($B24,'Day-1'!$AA$5:$AF$40,K$2,FALSE))</f>
        <v>#N/A</v>
      </c>
      <c r="L24" s="128" t="e">
        <f>IF((VLOOKUP(K24,'Day-1'!N5:S40,2,FALSE)="A"),MAX(C4:C39),IF($B24="","",IF($K24=0,0,VLOOKUP($B24,'Day-1'!$AA$5:$AF$40,L$2,FALSE))))</f>
        <v>#N/A</v>
      </c>
    </row>
    <row r="25" spans="1:12" x14ac:dyDescent="0.2">
      <c r="A25" s="110" t="e">
        <f t="shared" si="1"/>
        <v>#N/A</v>
      </c>
      <c r="B25" s="127" t="e">
        <f>IF('Day-1'!C26=0,"",'Day-1'!C26)</f>
        <v>#N/A</v>
      </c>
      <c r="C25" s="128" t="e">
        <f>IF(B25="","",VLOOKUP($B25,'Day-1'!$AA$5:$AF$40,C$2,FALSE))</f>
        <v>#N/A</v>
      </c>
      <c r="D25" s="131"/>
      <c r="E25" s="128" t="e">
        <f>IF($B25="","",VLOOKUP($B25,'Day-1'!$AA$5:$AF$40,E$2,FALSE))</f>
        <v>#N/A</v>
      </c>
      <c r="F25" s="128" t="e">
        <f>IF((VLOOKUP(E25,'Day-1'!E5:S40,2,FALSE)="A"),MAX(C4:C39),IF($B25="","",IF($E25=0,0,VLOOKUP($B25,'Day-1'!$AA$5:$AF$40,F$2,FALSE))))</f>
        <v>#N/A</v>
      </c>
      <c r="G25" s="128" t="e">
        <f>IF($B25="","",VLOOKUP($B25,'Day-1'!$AA$5:$AF$40,G$2,FALSE))</f>
        <v>#N/A</v>
      </c>
      <c r="H25" s="128" t="e">
        <f>IF((VLOOKUP(G25,'Day-1'!H5:S40,2,FALSE)="A"),MAX(C4:C39),IF($B25="","",IF($G25=0,0,VLOOKUP($B25,'Day-1'!$AA$5:$AF$40,H$2,FALSE))))</f>
        <v>#N/A</v>
      </c>
      <c r="I25" s="128" t="e">
        <f>IF($B25="","",VLOOKUP($B25,'Day-1'!$AA$5:$AF$40,I$2,FALSE))</f>
        <v>#N/A</v>
      </c>
      <c r="J25" s="128" t="e">
        <f>IF((VLOOKUP(I25,'Day-1'!K5:S40,2,FALSE)="A"),MAX(C4:C39),IF($B25="","",IF($I25=0,0,VLOOKUP($B25,'Day-1'!$AA$5:$AF$40,J$2,FALSE))))</f>
        <v>#N/A</v>
      </c>
      <c r="K25" s="128" t="e">
        <f>IF($B25="","",VLOOKUP($B25,'Day-1'!$AA$5:$AF$40,K$2,FALSE))</f>
        <v>#N/A</v>
      </c>
      <c r="L25" s="128" t="e">
        <f>IF((VLOOKUP(K25,'Day-1'!N5:S40,2,FALSE)="A"),MAX(C4:C39),IF($B25="","",IF($K25=0,0,VLOOKUP($B25,'Day-1'!$AA$5:$AF$40,L$2,FALSE))))</f>
        <v>#N/A</v>
      </c>
    </row>
    <row r="26" spans="1:12" ht="12.75" customHeight="1" x14ac:dyDescent="0.2">
      <c r="A26" s="110" t="e">
        <f t="shared" si="1"/>
        <v>#N/A</v>
      </c>
      <c r="B26" s="127" t="e">
        <f>IF('Day-1'!C27=0,"",'Day-1'!C27)</f>
        <v>#N/A</v>
      </c>
      <c r="C26" s="128" t="e">
        <f>IF(B26="","",VLOOKUP($B26,'Day-1'!$AA$5:$AF$40,C$2,FALSE))</f>
        <v>#N/A</v>
      </c>
      <c r="D26" s="131"/>
      <c r="E26" s="128" t="e">
        <f>IF($B26="","",VLOOKUP($B26,'Day-1'!$AA$5:$AF$40,E$2,FALSE))</f>
        <v>#N/A</v>
      </c>
      <c r="F26" s="128" t="e">
        <f>IF((VLOOKUP(E26,'Day-1'!E5:S40,2,FALSE)="A"),MAX(C4:C39),IF($B26="","",IF($E26=0,0,VLOOKUP($B26,'Day-1'!$AA$5:$AF$40,F$2,FALSE))))</f>
        <v>#N/A</v>
      </c>
      <c r="G26" s="128" t="e">
        <f>IF($B26="","",VLOOKUP($B26,'Day-1'!$AA$5:$AF$40,G$2,FALSE))</f>
        <v>#N/A</v>
      </c>
      <c r="H26" s="128" t="e">
        <f>IF((VLOOKUP(G26,'Day-1'!H5:S40,2,FALSE)="A"),MAX(C4:C39),IF($B26="","",IF($G26=0,0,VLOOKUP($B26,'Day-1'!$AA$5:$AF$40,H$2,FALSE))))</f>
        <v>#N/A</v>
      </c>
      <c r="I26" s="128" t="e">
        <f>IF($B26="","",VLOOKUP($B26,'Day-1'!$AA$5:$AF$40,I$2,FALSE))</f>
        <v>#N/A</v>
      </c>
      <c r="J26" s="128" t="e">
        <f>IF((VLOOKUP(I26,'Day-1'!K5:S40,2,FALSE)="A"),MAX(C4:C39),IF($B26="","",IF($I26=0,0,VLOOKUP($B26,'Day-1'!$AA$5:$AF$40,J$2,FALSE))))</f>
        <v>#N/A</v>
      </c>
      <c r="K26" s="128" t="e">
        <f>IF($B26="","",VLOOKUP($B26,'Day-1'!$AA$5:$AF$40,K$2,FALSE))</f>
        <v>#N/A</v>
      </c>
      <c r="L26" s="128" t="e">
        <f>IF((VLOOKUP(K26,'Day-1'!N5:S40,2,FALSE)="A"),MAX(C4:C39),IF($B26="","",IF($K26=0,0,VLOOKUP($B26,'Day-1'!$AA$5:$AF$40,L$2,FALSE))))</f>
        <v>#N/A</v>
      </c>
    </row>
    <row r="27" spans="1:12" x14ac:dyDescent="0.2">
      <c r="A27" s="110" t="e">
        <f t="shared" si="1"/>
        <v>#N/A</v>
      </c>
      <c r="B27" s="127" t="e">
        <f>IF('Day-1'!C28=0,"",'Day-1'!C28)</f>
        <v>#N/A</v>
      </c>
      <c r="C27" s="128" t="e">
        <f>IF(B27="","",VLOOKUP($B27,'Day-1'!$AA$5:$AF$40,C$2,FALSE))</f>
        <v>#N/A</v>
      </c>
      <c r="D27" s="131"/>
      <c r="E27" s="128" t="e">
        <f>IF($B27="","",VLOOKUP($B27,'Day-1'!$AA$5:$AF$40,E$2,FALSE))</f>
        <v>#N/A</v>
      </c>
      <c r="F27" s="128" t="e">
        <f>IF((VLOOKUP(E27,'Day-1'!E5:S40,2,FALSE)="A"),MAX(C4:C39),IF($B27="","",IF($E27=0,0,VLOOKUP($B27,'Day-1'!$AA$5:$AF$40,F$2,FALSE))))</f>
        <v>#N/A</v>
      </c>
      <c r="G27" s="128" t="e">
        <f>IF($B27="","",VLOOKUP($B27,'Day-1'!$AA$5:$AF$40,G$2,FALSE))</f>
        <v>#N/A</v>
      </c>
      <c r="H27" s="128" t="e">
        <f>IF((VLOOKUP(G27,'Day-1'!H5:S40,2,FALSE)="A"),MAX(C4:C39),IF($B27="","",IF($G27=0,0,VLOOKUP($B27,'Day-1'!$AA$5:$AF$40,H$2,FALSE))))</f>
        <v>#N/A</v>
      </c>
      <c r="I27" s="128" t="e">
        <f>IF($B27="","",VLOOKUP($B27,'Day-1'!$AA$5:$AF$40,I$2,FALSE))</f>
        <v>#N/A</v>
      </c>
      <c r="J27" s="128" t="e">
        <f>IF((VLOOKUP(I27,'Day-1'!K5:S40,2,FALSE)="A"),MAX(C4:C39),IF($B27="","",IF($I27=0,0,VLOOKUP($B27,'Day-1'!$AA$5:$AF$40,J$2,FALSE))))</f>
        <v>#N/A</v>
      </c>
      <c r="K27" s="128" t="e">
        <f>IF($B27="","",VLOOKUP($B27,'Day-1'!$AA$5:$AF$40,K$2,FALSE))</f>
        <v>#N/A</v>
      </c>
      <c r="L27" s="128" t="e">
        <f>IF((VLOOKUP(K27,'Day-1'!N5:S40,2,FALSE)="A"),MAX(C4:C39),IF($B27="","",IF($K27=0,0,VLOOKUP($B27,'Day-1'!$AA$5:$AF$40,L$2,FALSE))))</f>
        <v>#N/A</v>
      </c>
    </row>
    <row r="28" spans="1:12" x14ac:dyDescent="0.2">
      <c r="A28" s="110" t="e">
        <f t="shared" si="1"/>
        <v>#N/A</v>
      </c>
      <c r="B28" s="127" t="e">
        <f>IF('Day-1'!C29=0,"",'Day-1'!C29)</f>
        <v>#N/A</v>
      </c>
      <c r="C28" s="128" t="e">
        <f>IF(B28="","",VLOOKUP($B28,'Day-1'!$AA$5:$AF$40,C$2,FALSE))</f>
        <v>#N/A</v>
      </c>
      <c r="D28" s="131"/>
      <c r="E28" s="128" t="e">
        <f>IF($B28="","",VLOOKUP($B28,'Day-1'!$AA$5:$AF$40,E$2,FALSE))</f>
        <v>#N/A</v>
      </c>
      <c r="F28" s="128" t="e">
        <f>IF((VLOOKUP(E28,'Day-1'!E5:S40,2,FALSE)="A"),MAX(C4:C39),IF($B28="","",IF($E28=0,0,VLOOKUP($B28,'Day-1'!$AA$5:$AF$40,F$2,FALSE))))</f>
        <v>#N/A</v>
      </c>
      <c r="G28" s="128" t="e">
        <f>IF($B28="","",VLOOKUP($B28,'Day-1'!$AA$5:$AF$40,G$2,FALSE))</f>
        <v>#N/A</v>
      </c>
      <c r="H28" s="128" t="e">
        <f>IF((VLOOKUP(G28,'Day-1'!H5:S40,2,FALSE)="A"),MAX(C4:C39),IF($B28="","",IF($G28=0,0,VLOOKUP($B28,'Day-1'!$AA$5:$AF$40,H$2,FALSE))))</f>
        <v>#N/A</v>
      </c>
      <c r="I28" s="128" t="e">
        <f>IF($B28="","",VLOOKUP($B28,'Day-1'!$AA$5:$AF$40,I$2,FALSE))</f>
        <v>#N/A</v>
      </c>
      <c r="J28" s="128" t="e">
        <f>IF((VLOOKUP(I28,'Day-1'!K5:S40,2,FALSE)="A"),MAX(C4:C39),IF($B28="","",IF($I28=0,0,VLOOKUP($B28,'Day-1'!$AA$5:$AF$40,J$2,FALSE))))</f>
        <v>#N/A</v>
      </c>
      <c r="K28" s="128" t="e">
        <f>IF($B28="","",VLOOKUP($B28,'Day-1'!$AA$5:$AF$40,K$2,FALSE))</f>
        <v>#N/A</v>
      </c>
      <c r="L28" s="128" t="e">
        <f>IF((VLOOKUP(K28,'Day-1'!N5:S40,2,FALSE)="A"),MAX(C4:C39),IF($B28="","",IF($K28=0,0,VLOOKUP($B28,'Day-1'!$AA$5:$AF$40,L$2,FALSE))))</f>
        <v>#N/A</v>
      </c>
    </row>
    <row r="29" spans="1:12" x14ac:dyDescent="0.2">
      <c r="A29" s="110" t="e">
        <f t="shared" si="1"/>
        <v>#N/A</v>
      </c>
      <c r="B29" s="127" t="e">
        <f>IF('Day-1'!C30=0,"",'Day-1'!C30)</f>
        <v>#N/A</v>
      </c>
      <c r="C29" s="128" t="e">
        <f>IF(B29="","",VLOOKUP($B29,'Day-1'!$AA$5:$AF$40,C$2,FALSE))</f>
        <v>#N/A</v>
      </c>
      <c r="D29" s="131"/>
      <c r="E29" s="128" t="e">
        <f>IF($B29="","",VLOOKUP($B29,'Day-1'!$AA$5:$AF$40,E$2,FALSE))</f>
        <v>#N/A</v>
      </c>
      <c r="F29" s="128" t="e">
        <f>IF((VLOOKUP(E29,'Day-1'!E5:S40,2,FALSE)="A"),MAX(C4:C39),IF($B29="","",IF($E29=0,0,VLOOKUP($B29,'Day-1'!$AA$5:$AF$40,F$2,FALSE))))</f>
        <v>#N/A</v>
      </c>
      <c r="G29" s="128" t="e">
        <f>IF($B29="","",VLOOKUP($B29,'Day-1'!$AA$5:$AF$40,G$2,FALSE))</f>
        <v>#N/A</v>
      </c>
      <c r="H29" s="128" t="e">
        <f>IF((VLOOKUP(G29,'Day-1'!H5:S40,2,FALSE)="A"),MAX(C4:C39),IF($B29="","",IF($G29=0,0,VLOOKUP($B29,'Day-1'!$AA$5:$AF$40,H$2,FALSE))))</f>
        <v>#N/A</v>
      </c>
      <c r="I29" s="128" t="e">
        <f>IF($B29="","",VLOOKUP($B29,'Day-1'!$AA$5:$AF$40,I$2,FALSE))</f>
        <v>#N/A</v>
      </c>
      <c r="J29" s="128" t="e">
        <f>IF((VLOOKUP(I29,'Day-1'!K5:S40,2,FALSE)="A"),MAX(C4:C39),IF($B29="","",IF($I29=0,0,VLOOKUP($B29,'Day-1'!$AA$5:$AF$40,J$2,FALSE))))</f>
        <v>#N/A</v>
      </c>
      <c r="K29" s="128" t="e">
        <f>IF($B29="","",VLOOKUP($B29,'Day-1'!$AA$5:$AF$40,K$2,FALSE))</f>
        <v>#N/A</v>
      </c>
      <c r="L29" s="128" t="e">
        <f>IF((VLOOKUP(K29,'Day-1'!N5:S40,2,FALSE)="A"),MAX(C4:C39),IF($B29="","",IF($K29=0,0,VLOOKUP($B29,'Day-1'!$AA$5:$AF$40,L$2,FALSE))))</f>
        <v>#N/A</v>
      </c>
    </row>
    <row r="30" spans="1:12" x14ac:dyDescent="0.2">
      <c r="A30" s="110" t="e">
        <f t="shared" si="1"/>
        <v>#N/A</v>
      </c>
      <c r="B30" s="127" t="e">
        <f>IF('Day-1'!C31=0,"",'Day-1'!C31)</f>
        <v>#N/A</v>
      </c>
      <c r="C30" s="128" t="e">
        <f>IF(B30="","",VLOOKUP($B30,'Day-1'!$AA$5:$AF$40,C$2,FALSE))</f>
        <v>#N/A</v>
      </c>
      <c r="D30" s="131"/>
      <c r="E30" s="128" t="e">
        <f>IF($B30="","",VLOOKUP($B30,'Day-1'!$AA$5:$AF$40,E$2,FALSE))</f>
        <v>#N/A</v>
      </c>
      <c r="F30" s="128" t="e">
        <f>IF((VLOOKUP(E30,'Day-1'!E5:S40,2,FALSE)="A"),MAX(C4:C39),IF($B30="","",IF($E30=0,0,VLOOKUP($B30,'Day-1'!$AA$5:$AF$40,F$2,FALSE))))</f>
        <v>#N/A</v>
      </c>
      <c r="G30" s="128" t="e">
        <f>IF($B30="","",VLOOKUP($B30,'Day-1'!$AA$5:$AF$40,G$2,FALSE))</f>
        <v>#N/A</v>
      </c>
      <c r="H30" s="128" t="e">
        <f>IF((VLOOKUP(G30,'Day-1'!H5:S40,2,FALSE)="A"),MAX(C4:C39),IF($B30="","",IF($G30=0,0,VLOOKUP($B30,'Day-1'!$AA$5:$AF$40,H$2,FALSE))))</f>
        <v>#N/A</v>
      </c>
      <c r="I30" s="128" t="e">
        <f>IF($B30="","",VLOOKUP($B30,'Day-1'!$AA$5:$AF$40,I$2,FALSE))</f>
        <v>#N/A</v>
      </c>
      <c r="J30" s="128" t="e">
        <f>IF((VLOOKUP(I30,'Day-1'!K5:S40,2,FALSE)="A"),MAX(C4:C39),IF($B30="","",IF($I30=0,0,VLOOKUP($B30,'Day-1'!$AA$5:$AF$40,J$2,FALSE))))</f>
        <v>#N/A</v>
      </c>
      <c r="K30" s="128" t="e">
        <f>IF($B30="","",VLOOKUP($B30,'Day-1'!$AA$5:$AF$40,K$2,FALSE))</f>
        <v>#N/A</v>
      </c>
      <c r="L30" s="128" t="e">
        <f>IF((VLOOKUP(K30,'Day-1'!N5:S40,2,FALSE)="A"),MAX(C4:C39),IF($B30="","",IF($K30=0,0,VLOOKUP($B30,'Day-1'!$AA$5:$AF$40,L$2,FALSE))))</f>
        <v>#N/A</v>
      </c>
    </row>
    <row r="31" spans="1:12" x14ac:dyDescent="0.2">
      <c r="A31" s="110" t="e">
        <f t="shared" si="1"/>
        <v>#N/A</v>
      </c>
      <c r="B31" s="127" t="e">
        <f>IF('Day-1'!C32=0,"",'Day-1'!C32)</f>
        <v>#N/A</v>
      </c>
      <c r="C31" s="128" t="e">
        <f>IF(B31="","",VLOOKUP($B31,'Day-1'!$AA$5:$AF$40,C$2,FALSE))</f>
        <v>#N/A</v>
      </c>
      <c r="D31" s="131"/>
      <c r="E31" s="128" t="e">
        <f>IF($B31="","",VLOOKUP($B31,'Day-1'!$AA$5:$AF$40,E$2,FALSE))</f>
        <v>#N/A</v>
      </c>
      <c r="F31" s="128" t="e">
        <f>IF((VLOOKUP(E31,'Day-1'!E5:S40,2,FALSE)="A"),MAX(C4:C39),IF($B31="","",IF($E31=0,0,VLOOKUP($B31,'Day-1'!$AA$5:$AF$40,F$2,FALSE))))</f>
        <v>#N/A</v>
      </c>
      <c r="G31" s="128" t="e">
        <f>IF($B31="","",VLOOKUP($B31,'Day-1'!$AA$5:$AF$40,G$2,FALSE))</f>
        <v>#N/A</v>
      </c>
      <c r="H31" s="128" t="e">
        <f>IF((VLOOKUP(G31,'Day-1'!H5:S40,2,FALSE)="A"),MAX(C4:C39),IF($B31="","",IF($G31=0,0,VLOOKUP($B31,'Day-1'!$AA$5:$AF$40,H$2,FALSE))))</f>
        <v>#N/A</v>
      </c>
      <c r="I31" s="128" t="e">
        <f>IF($B31="","",VLOOKUP($B31,'Day-1'!$AA$5:$AF$40,I$2,FALSE))</f>
        <v>#N/A</v>
      </c>
      <c r="J31" s="128" t="e">
        <f>IF((VLOOKUP(I31,'Day-1'!K5:S40,2,FALSE)="A"),MAX(C4:C39),IF($B31="","",IF($I31=0,0,VLOOKUP($B31,'Day-1'!$AA$5:$AF$40,J$2,FALSE))))</f>
        <v>#N/A</v>
      </c>
      <c r="K31" s="128" t="e">
        <f>IF($B31="","",VLOOKUP($B31,'Day-1'!$AA$5:$AF$40,K$2,FALSE))</f>
        <v>#N/A</v>
      </c>
      <c r="L31" s="128" t="e">
        <f>IF((VLOOKUP(K31,'Day-1'!N5:S40,2,FALSE)="A"),MAX(C4:C39),IF($B31="","",IF($K31=0,0,VLOOKUP($B31,'Day-1'!$AA$5:$AF$40,L$2,FALSE))))</f>
        <v>#N/A</v>
      </c>
    </row>
    <row r="32" spans="1:12" x14ac:dyDescent="0.2">
      <c r="A32" s="110" t="e">
        <f t="shared" si="1"/>
        <v>#N/A</v>
      </c>
      <c r="B32" s="127" t="e">
        <f>IF('Day-1'!C33=0,"",'Day-1'!C33)</f>
        <v>#N/A</v>
      </c>
      <c r="C32" s="128" t="e">
        <f>IF(B32="","",VLOOKUP($B32,'Day-1'!$AA$5:$AF$40,C$2,FALSE))</f>
        <v>#N/A</v>
      </c>
      <c r="D32" s="131"/>
      <c r="E32" s="128" t="e">
        <f>IF($B32="","",VLOOKUP($B32,'Day-1'!$AA$5:$AF$40,E$2,FALSE))</f>
        <v>#N/A</v>
      </c>
      <c r="F32" s="128" t="e">
        <f>IF((VLOOKUP(E32,'Day-1'!E5:S40,2,FALSE)="A"),MAX(C4:C39),IF($B32="","",IF($E32=0,0,VLOOKUP($B32,'Day-1'!$AA$5:$AF$40,F$2,FALSE))))</f>
        <v>#N/A</v>
      </c>
      <c r="G32" s="128" t="e">
        <f>IF($B32="","",VLOOKUP($B32,'Day-1'!$AA$5:$AF$40,G$2,FALSE))</f>
        <v>#N/A</v>
      </c>
      <c r="H32" s="128" t="e">
        <f>IF((VLOOKUP(G32,'Day-1'!H5:S40,2,FALSE)="A"),MAX(C4:C39),IF($B32="","",IF($G32=0,0,VLOOKUP($B32,'Day-1'!$AA$5:$AF$40,H$2,FALSE))))</f>
        <v>#N/A</v>
      </c>
      <c r="I32" s="128" t="e">
        <f>IF($B32="","",VLOOKUP($B32,'Day-1'!$AA$5:$AF$40,I$2,FALSE))</f>
        <v>#N/A</v>
      </c>
      <c r="J32" s="128" t="e">
        <f>IF((VLOOKUP(I32,'Day-1'!K5:S40,2,FALSE)="A"),MAX(C4:C39),IF($B32="","",IF($I32=0,0,VLOOKUP($B32,'Day-1'!$AA$5:$AF$40,J$2,FALSE))))</f>
        <v>#N/A</v>
      </c>
      <c r="K32" s="128" t="e">
        <f>IF($B32="","",VLOOKUP($B32,'Day-1'!$AA$5:$AF$40,K$2,FALSE))</f>
        <v>#N/A</v>
      </c>
      <c r="L32" s="128" t="e">
        <f>IF((VLOOKUP(K32,'Day-1'!N5:S40,2,FALSE)="A"),MAX(C4:C39),IF($B32="","",IF($K32=0,0,VLOOKUP($B32,'Day-1'!$AA$5:$AF$40,L$2,FALSE))))</f>
        <v>#N/A</v>
      </c>
    </row>
    <row r="33" spans="1:12" x14ac:dyDescent="0.2">
      <c r="A33" s="110" t="e">
        <f t="shared" si="1"/>
        <v>#N/A</v>
      </c>
      <c r="B33" s="127" t="e">
        <f>IF('Day-1'!C34=0,"",'Day-1'!C34)</f>
        <v>#N/A</v>
      </c>
      <c r="C33" s="128" t="e">
        <f>IF(B33="","",VLOOKUP($B33,'Day-1'!$AA$5:$AF$40,C$2,FALSE))</f>
        <v>#N/A</v>
      </c>
      <c r="D33" s="131"/>
      <c r="E33" s="128" t="e">
        <f>IF($B33="","",VLOOKUP($B33,'Day-1'!$AA$5:$AF$40,E$2,FALSE))</f>
        <v>#N/A</v>
      </c>
      <c r="F33" s="128" t="e">
        <f>IF((VLOOKUP(E33,'Day-1'!E5:S40,2,FALSE)="A"),MAX(C4:C39),IF($B33="","",IF($E33=0,0,VLOOKUP($B33,'Day-1'!$AA$5:$AF$40,F$2,FALSE))))</f>
        <v>#N/A</v>
      </c>
      <c r="G33" s="128" t="e">
        <f>IF($B33="","",VLOOKUP($B33,'Day-1'!$AA$5:$AF$40,G$2,FALSE))</f>
        <v>#N/A</v>
      </c>
      <c r="H33" s="128" t="e">
        <f>IF((VLOOKUP(G33,'Day-1'!H5:S40,2,FALSE)="A"),MAX(C4:C39),IF($B33="","",IF($G33=0,0,VLOOKUP($B33,'Day-1'!$AA$5:$AF$40,H$2,FALSE))))</f>
        <v>#N/A</v>
      </c>
      <c r="I33" s="128" t="e">
        <f>IF($B33="","",VLOOKUP($B33,'Day-1'!$AA$5:$AF$40,I$2,FALSE))</f>
        <v>#N/A</v>
      </c>
      <c r="J33" s="128" t="e">
        <f>IF((VLOOKUP(I33,'Day-1'!K5:S40,2,FALSE)="A"),MAX(C4:C39),IF($B33="","",IF($I33=0,0,VLOOKUP($B33,'Day-1'!$AA$5:$AF$40,J$2,FALSE))))</f>
        <v>#N/A</v>
      </c>
      <c r="K33" s="128" t="e">
        <f>IF($B33="","",VLOOKUP($B33,'Day-1'!$AA$5:$AF$40,K$2,FALSE))</f>
        <v>#N/A</v>
      </c>
      <c r="L33" s="128" t="e">
        <f>IF((VLOOKUP(K33,'Day-1'!N5:S40,2,FALSE)="A"),MAX(C4:C39),IF($B33="","",IF($K33=0,0,VLOOKUP($B33,'Day-1'!$AA$5:$AF$40,L$2,FALSE))))</f>
        <v>#N/A</v>
      </c>
    </row>
    <row r="34" spans="1:12" x14ac:dyDescent="0.2">
      <c r="A34" s="110" t="e">
        <f t="shared" si="1"/>
        <v>#N/A</v>
      </c>
      <c r="B34" s="127" t="e">
        <f>IF('Day-1'!C35=0,"",'Day-1'!C35)</f>
        <v>#N/A</v>
      </c>
      <c r="C34" s="128" t="e">
        <f>IF(B34="","",VLOOKUP($B34,'Day-1'!$AA$5:$AF$40,C$2,FALSE))</f>
        <v>#N/A</v>
      </c>
      <c r="D34" s="131"/>
      <c r="E34" s="128" t="e">
        <f>IF($B34="","",VLOOKUP($B34,'Day-1'!$AA$5:$AF$40,E$2,FALSE))</f>
        <v>#N/A</v>
      </c>
      <c r="F34" s="128" t="e">
        <f>IF((VLOOKUP(E34,'Day-1'!E5:S40,2,FALSE)="A"),MAX(C4:C39),IF($B34="","",IF($E34=0,0,VLOOKUP($B34,'Day-1'!$AA$5:$AF$40,F$2,FALSE))))</f>
        <v>#N/A</v>
      </c>
      <c r="G34" s="128" t="e">
        <f>IF($B34="","",VLOOKUP($B34,'Day-1'!$AA$5:$AF$40,G$2,FALSE))</f>
        <v>#N/A</v>
      </c>
      <c r="H34" s="128" t="e">
        <f>IF((VLOOKUP(G34,'Day-1'!H5:S40,2,FALSE)="A"),MAX(C4:C39),IF($B34="","",IF($G34=0,0,VLOOKUP($B34,'Day-1'!$AA$5:$AF$40,H$2,FALSE))))</f>
        <v>#N/A</v>
      </c>
      <c r="I34" s="128" t="e">
        <f>IF($B34="","",VLOOKUP($B34,'Day-1'!$AA$5:$AF$40,I$2,FALSE))</f>
        <v>#N/A</v>
      </c>
      <c r="J34" s="128" t="e">
        <f>IF((VLOOKUP(I34,'Day-1'!K5:S40,2,FALSE)="A"),MAX(C4:C39),IF($B34="","",IF($I34=0,0,VLOOKUP($B34,'Day-1'!$AA$5:$AF$40,J$2,FALSE))))</f>
        <v>#N/A</v>
      </c>
      <c r="K34" s="128" t="e">
        <f>IF($B34="","",VLOOKUP($B34,'Day-1'!$AA$5:$AF$40,K$2,FALSE))</f>
        <v>#N/A</v>
      </c>
      <c r="L34" s="128" t="e">
        <f>IF((VLOOKUP(K34,'Day-1'!N5:S40,2,FALSE)="A"),MAX(C4:C39),IF($B34="","",IF($K34=0,0,VLOOKUP($B34,'Day-1'!$AA$5:$AF$40,L$2,FALSE))))</f>
        <v>#N/A</v>
      </c>
    </row>
    <row r="35" spans="1:12" x14ac:dyDescent="0.2">
      <c r="A35" s="110" t="e">
        <f t="shared" si="1"/>
        <v>#N/A</v>
      </c>
      <c r="B35" s="127" t="e">
        <f>IF('Day-1'!C36=0,"",'Day-1'!C36)</f>
        <v>#N/A</v>
      </c>
      <c r="C35" s="128" t="e">
        <f>IF(B35="","",VLOOKUP($B35,'Day-1'!$AA$5:$AF$40,C$2,FALSE))</f>
        <v>#N/A</v>
      </c>
      <c r="D35" s="131"/>
      <c r="E35" s="128" t="e">
        <f>IF($B35="","",VLOOKUP($B35,'Day-1'!$AA$5:$AF$40,E$2,FALSE))</f>
        <v>#N/A</v>
      </c>
      <c r="F35" s="128" t="e">
        <f>IF((VLOOKUP(E35,'Day-1'!E5:S40,2,FALSE)="A"),MAX(C4:C39),IF($B35="","",IF($E35=0,0,VLOOKUP($B35,'Day-1'!$AA$5:$AF$40,F$2,FALSE))))</f>
        <v>#N/A</v>
      </c>
      <c r="G35" s="128" t="e">
        <f>IF($B35="","",VLOOKUP($B35,'Day-1'!$AA$5:$AF$40,G$2,FALSE))</f>
        <v>#N/A</v>
      </c>
      <c r="H35" s="128" t="e">
        <f>IF((VLOOKUP(G35,'Day-1'!H5:S40,2,FALSE)="A"),MAX(C4:C39),IF($B35="","",IF($G35=0,0,VLOOKUP($B35,'Day-1'!$AA$5:$AF$40,H$2,FALSE))))</f>
        <v>#N/A</v>
      </c>
      <c r="I35" s="128" t="e">
        <f>IF($B35="","",VLOOKUP($B35,'Day-1'!$AA$5:$AF$40,I$2,FALSE))</f>
        <v>#N/A</v>
      </c>
      <c r="J35" s="128" t="e">
        <f>IF((VLOOKUP(I35,'Day-1'!K5:S40,2,FALSE)="A"),MAX(C4:C39),IF($B35="","",IF($I35=0,0,VLOOKUP($B35,'Day-1'!$AA$5:$AF$40,J$2,FALSE))))</f>
        <v>#N/A</v>
      </c>
      <c r="K35" s="128" t="e">
        <f>IF($B35="","",VLOOKUP($B35,'Day-1'!$AA$5:$AF$40,K$2,FALSE))</f>
        <v>#N/A</v>
      </c>
      <c r="L35" s="128" t="e">
        <f>IF((VLOOKUP(K35,'Day-1'!N5:S40,2,FALSE)="A"),MAX(C4:C39),IF($B35="","",IF($K35=0,0,VLOOKUP($B35,'Day-1'!$AA$5:$AF$40,L$2,FALSE))))</f>
        <v>#N/A</v>
      </c>
    </row>
    <row r="36" spans="1:12" x14ac:dyDescent="0.2">
      <c r="A36" s="110" t="e">
        <f t="shared" si="1"/>
        <v>#N/A</v>
      </c>
      <c r="B36" s="127" t="e">
        <f>IF('Day-1'!C37=0,"",'Day-1'!C37)</f>
        <v>#N/A</v>
      </c>
      <c r="C36" s="128" t="e">
        <f>IF(B36="","",VLOOKUP($B36,'Day-1'!$AA$5:$AF$40,C$2,FALSE))</f>
        <v>#N/A</v>
      </c>
      <c r="D36" s="131"/>
      <c r="E36" s="128" t="e">
        <f>IF($B36="","",VLOOKUP($B36,'Day-1'!$AA$5:$AF$40,E$2,FALSE))</f>
        <v>#N/A</v>
      </c>
      <c r="F36" s="128" t="e">
        <f>IF((VLOOKUP(E36,'Day-1'!E5:S40,2,FALSE)="A"),MAX(C4:C39),IF($B36="","",IF($E36=0,0,VLOOKUP($B36,'Day-1'!$AA$5:$AF$40,F$2,FALSE))))</f>
        <v>#N/A</v>
      </c>
      <c r="G36" s="128" t="e">
        <f>IF($B36="","",VLOOKUP($B36,'Day-1'!$AA$5:$AF$40,G$2,FALSE))</f>
        <v>#N/A</v>
      </c>
      <c r="H36" s="128" t="e">
        <f>IF((VLOOKUP(G36,'Day-1'!H5:S40,2,FALSE)="A"),MAX(C4:C39),IF($B36="","",IF($G36=0,0,VLOOKUP($B36,'Day-1'!$AA$5:$AF$40,H$2,FALSE))))</f>
        <v>#N/A</v>
      </c>
      <c r="I36" s="128" t="e">
        <f>IF($B36="","",VLOOKUP($B36,'Day-1'!$AA$5:$AF$40,I$2,FALSE))</f>
        <v>#N/A</v>
      </c>
      <c r="J36" s="128" t="e">
        <f>IF((VLOOKUP(I36,'Day-1'!K5:S40,2,FALSE)="A"),MAX(C4:C39),IF($B36="","",IF($I36=0,0,VLOOKUP($B36,'Day-1'!$AA$5:$AF$40,J$2,FALSE))))</f>
        <v>#N/A</v>
      </c>
      <c r="K36" s="128" t="e">
        <f>IF($B36="","",VLOOKUP($B36,'Day-1'!$AA$5:$AF$40,K$2,FALSE))</f>
        <v>#N/A</v>
      </c>
      <c r="L36" s="128" t="e">
        <f>IF((VLOOKUP(K36,'Day-1'!N5:S40,2,FALSE)="A"),MAX(C4:C39),IF($B36="","",IF($K36=0,0,VLOOKUP($B36,'Day-1'!$AA$5:$AF$40,L$2,FALSE))))</f>
        <v>#N/A</v>
      </c>
    </row>
    <row r="37" spans="1:12" x14ac:dyDescent="0.2">
      <c r="A37" s="110" t="e">
        <f t="shared" si="1"/>
        <v>#N/A</v>
      </c>
      <c r="B37" s="127" t="e">
        <f>IF('Day-1'!C38=0,"",'Day-1'!C38)</f>
        <v>#N/A</v>
      </c>
      <c r="C37" s="128" t="e">
        <f>IF(B37="","",VLOOKUP($B37,'Day-1'!$AA$5:$AF$40,C$2,FALSE))</f>
        <v>#N/A</v>
      </c>
      <c r="D37" s="131"/>
      <c r="E37" s="128" t="e">
        <f>IF($B37="","",VLOOKUP($B37,'Day-1'!$AA$5:$AF$40,E$2,FALSE))</f>
        <v>#N/A</v>
      </c>
      <c r="F37" s="128" t="e">
        <f>IF((VLOOKUP(E37,'Day-1'!E5:S40,2,FALSE)="A"),MAX(C4:C39),IF($B37="","",IF($E37=0,0,VLOOKUP($B37,'Day-1'!$AA$5:$AF$40,F$2,FALSE))))</f>
        <v>#N/A</v>
      </c>
      <c r="G37" s="128" t="e">
        <f>IF($B37="","",VLOOKUP($B37,'Day-1'!$AA$5:$AF$40,G$2,FALSE))</f>
        <v>#N/A</v>
      </c>
      <c r="H37" s="128" t="e">
        <f>IF((VLOOKUP(G37,'Day-1'!H5:S40,2,FALSE)="A"),MAX(C4:C39),IF($B37="","",IF($G37=0,0,VLOOKUP($B37,'Day-1'!$AA$5:$AF$40,H$2,FALSE))))</f>
        <v>#N/A</v>
      </c>
      <c r="I37" s="128" t="e">
        <f>IF($B37="","",VLOOKUP($B37,'Day-1'!$AA$5:$AF$40,I$2,FALSE))</f>
        <v>#N/A</v>
      </c>
      <c r="J37" s="128" t="e">
        <f>IF((VLOOKUP(I37,'Day-1'!K5:S40,2,FALSE)="A"),MAX(C4:C39),IF($B37="","",IF($I37=0,0,VLOOKUP($B37,'Day-1'!$AA$5:$AF$40,J$2,FALSE))))</f>
        <v>#N/A</v>
      </c>
      <c r="K37" s="128" t="e">
        <f>IF($B37="","",VLOOKUP($B37,'Day-1'!$AA$5:$AF$40,K$2,FALSE))</f>
        <v>#N/A</v>
      </c>
      <c r="L37" s="128" t="e">
        <f>IF((VLOOKUP(K37,'Day-1'!N5:S40,2,FALSE)="A"),MAX(C4:C39),IF($B37="","",IF($K37=0,0,VLOOKUP($B37,'Day-1'!$AA$5:$AF$40,L$2,FALSE))))</f>
        <v>#N/A</v>
      </c>
    </row>
    <row r="38" spans="1:12" x14ac:dyDescent="0.2">
      <c r="A38" s="110" t="e">
        <f t="shared" si="1"/>
        <v>#N/A</v>
      </c>
      <c r="B38" s="127" t="e">
        <f>IF('Day-1'!C39=0,"",'Day-1'!C39)</f>
        <v>#N/A</v>
      </c>
      <c r="C38" s="128" t="e">
        <f>IF(B38="","",VLOOKUP($B38,'Day-1'!$AA$5:$AF$40,C$2,FALSE))</f>
        <v>#N/A</v>
      </c>
      <c r="D38" s="131"/>
      <c r="E38" s="128" t="e">
        <f>IF($B38="","",VLOOKUP($B38,'Day-1'!$AA$5:$AF$40,E$2,FALSE))</f>
        <v>#N/A</v>
      </c>
      <c r="F38" s="128" t="e">
        <f>IF((VLOOKUP(E38,'Day-1'!E5:S40,2,FALSE)="A"),MAX(C4:C39),IF($B38="","",IF($E38=0,0,VLOOKUP($B38,'Day-1'!$AA$5:$AF$40,F$2,FALSE))))</f>
        <v>#N/A</v>
      </c>
      <c r="G38" s="128" t="e">
        <f>IF($B38="","",VLOOKUP($B38,'Day-1'!$AA$5:$AF$40,G$2,FALSE))</f>
        <v>#N/A</v>
      </c>
      <c r="H38" s="128" t="e">
        <f>IF((VLOOKUP(G38,'Day-1'!H5:S40,2,FALSE)="A"),MAX(C4:C39),IF($B38="","",IF($G38=0,0,VLOOKUP($B38,'Day-1'!$AA$5:$AF$40,H$2,FALSE))))</f>
        <v>#N/A</v>
      </c>
      <c r="I38" s="128" t="e">
        <f>IF($B38="","",VLOOKUP($B38,'Day-1'!$AA$5:$AF$40,I$2,FALSE))</f>
        <v>#N/A</v>
      </c>
      <c r="J38" s="128" t="e">
        <f>IF((VLOOKUP(I38,'Day-1'!K5:S40,2,FALSE)="A"),MAX(C4:C39),IF($B38="","",IF($I38=0,0,VLOOKUP($B38,'Day-1'!$AA$5:$AF$40,J$2,FALSE))))</f>
        <v>#N/A</v>
      </c>
      <c r="K38" s="128" t="e">
        <f>IF($B38="","",VLOOKUP($B38,'Day-1'!$AA$5:$AF$40,K$2,FALSE))</f>
        <v>#N/A</v>
      </c>
      <c r="L38" s="128" t="e">
        <f>IF((VLOOKUP(K38,'Day-1'!N5:S40,2,FALSE)="A"),MAX(C4:C39),IF($B38="","",IF($K38=0,0,VLOOKUP($B38,'Day-1'!$AA$5:$AF$40,L$2,FALSE))))</f>
        <v>#N/A</v>
      </c>
    </row>
    <row r="39" spans="1:12" x14ac:dyDescent="0.2">
      <c r="A39" s="110" t="e">
        <f t="shared" si="1"/>
        <v>#N/A</v>
      </c>
      <c r="B39" s="127" t="e">
        <f>IF('Day-1'!C40=0,"",'Day-1'!C40)</f>
        <v>#N/A</v>
      </c>
      <c r="C39" s="128" t="e">
        <f>IF(B39="","",VLOOKUP($B39,'Day-1'!$AA$5:$AF$40,C$2,FALSE))</f>
        <v>#N/A</v>
      </c>
      <c r="D39" s="131"/>
      <c r="E39" s="128" t="e">
        <f>IF($B39="","",VLOOKUP($B39,'Day-1'!$AA$5:$AF$40,E$2,FALSE))</f>
        <v>#N/A</v>
      </c>
      <c r="F39" s="128" t="e">
        <f>IF((VLOOKUP(E39,'Day-1'!E5:S40,2,FALSE)="A"),MAX(C4:C39),IF($B39="","",IF($E39=0,0,VLOOKUP($B39,'Day-1'!$AA$5:$AF$40,F$2,FALSE))))</f>
        <v>#N/A</v>
      </c>
      <c r="G39" s="128" t="e">
        <f>IF($B39="","",VLOOKUP($B39,'Day-1'!$AA$5:$AF$40,G$2,FALSE))</f>
        <v>#N/A</v>
      </c>
      <c r="H39" s="128" t="e">
        <f>IF((VLOOKUP(G39,'Day-1'!H40:S75,2,FALSE)="A"),MAX(C4:C39),IF($B39="","",IF($G39=0,0,VLOOKUP($B39,'Day-1'!$AA$5:$AF$40,H$2,FALSE))))</f>
        <v>#N/A</v>
      </c>
      <c r="I39" s="128" t="e">
        <f>IF($B39="","",VLOOKUP($B39,'Day-1'!$AA$5:$AF$40,I$2,FALSE))</f>
        <v>#N/A</v>
      </c>
      <c r="J39" s="128" t="e">
        <f>IF((VLOOKUP(I39,'Day-1'!K40:S75,2,FALSE)="A"),MAX(C4:C39),IF($B39="","",IF($I39=0,0,VLOOKUP($B39,'Day-1'!$AA$5:$AF$40,J$2,FALSE))))</f>
        <v>#N/A</v>
      </c>
      <c r="K39" s="128" t="e">
        <f>IF($B39="","",VLOOKUP($B39,'Day-1'!$AA$5:$AF$40,K$2,FALSE))</f>
        <v>#N/A</v>
      </c>
      <c r="L39" s="128" t="e">
        <f>IF((VLOOKUP(K39,'Day-1'!N40:S75,2,FALSE)="A"),MAX(C4:C39),IF($B39="","",IF($K39=0,0,VLOOKUP($B39,'Day-1'!$AA$5:$AF$40,L$2,FALSE))))</f>
        <v>#N/A</v>
      </c>
    </row>
    <row r="41" spans="1:12" x14ac:dyDescent="0.2">
      <c r="E41" s="203" t="s">
        <v>135</v>
      </c>
      <c r="F41" s="223" t="str">
        <f>IF('Day-1'!W3="","",'Day-1'!W3)</f>
        <v/>
      </c>
      <c r="G41" s="204" t="s">
        <v>40</v>
      </c>
      <c r="H41" s="205" t="s">
        <v>136</v>
      </c>
      <c r="L41" s="93"/>
    </row>
    <row r="42" spans="1:12" x14ac:dyDescent="0.2">
      <c r="E42" s="206"/>
      <c r="F42" s="207" t="s">
        <v>137</v>
      </c>
      <c r="G42" s="208"/>
      <c r="H42" s="209"/>
    </row>
    <row r="43" spans="1:12" x14ac:dyDescent="0.2">
      <c r="E43" s="206"/>
      <c r="F43" s="207" t="s">
        <v>138</v>
      </c>
      <c r="G43" s="210"/>
      <c r="H43" s="209"/>
    </row>
    <row r="44" spans="1:12" x14ac:dyDescent="0.2">
      <c r="E44" s="206"/>
      <c r="F44" s="207" t="s">
        <v>139</v>
      </c>
      <c r="G44" s="210"/>
      <c r="H44" s="209"/>
    </row>
    <row r="45" spans="1:12" hidden="1" x14ac:dyDescent="0.2"/>
    <row r="46" spans="1:12" hidden="1" x14ac:dyDescent="0.2">
      <c r="E46" s="203" t="s">
        <v>135</v>
      </c>
      <c r="F46" s="223" t="str">
        <f>IF('Day-1'!W5="","",'Day-1'!W5)</f>
        <v/>
      </c>
      <c r="G46" s="204" t="s">
        <v>40</v>
      </c>
      <c r="H46" s="205" t="s">
        <v>136</v>
      </c>
    </row>
    <row r="47" spans="1:12" hidden="1" x14ac:dyDescent="0.2">
      <c r="E47" s="206"/>
      <c r="F47" s="207" t="s">
        <v>137</v>
      </c>
      <c r="G47" s="208"/>
      <c r="H47" s="209"/>
    </row>
    <row r="48" spans="1:12" hidden="1" x14ac:dyDescent="0.2">
      <c r="E48" s="206"/>
      <c r="F48" s="207" t="s">
        <v>138</v>
      </c>
      <c r="G48" s="210"/>
      <c r="H48" s="209"/>
    </row>
    <row r="49" spans="5:8" hidden="1" x14ac:dyDescent="0.2">
      <c r="E49" s="206"/>
      <c r="F49" s="207" t="s">
        <v>139</v>
      </c>
      <c r="G49" s="210"/>
      <c r="H49" s="209"/>
    </row>
  </sheetData>
  <sheetProtection sheet="1" selectLockedCells="1"/>
  <mergeCells count="1">
    <mergeCell ref="G1:I1"/>
  </mergeCells>
  <phoneticPr fontId="0" type="noConversion"/>
  <conditionalFormatting sqref="D4:D39">
    <cfRule type="cellIs" dxfId="74" priority="1" stopIfTrue="1" operator="equal">
      <formula>$C3</formula>
    </cfRule>
    <cfRule type="cellIs" dxfId="73" priority="2" stopIfTrue="1" operator="equal">
      <formula>$C5</formula>
    </cfRule>
  </conditionalFormatting>
  <conditionalFormatting sqref="C4:C39">
    <cfRule type="cellIs" dxfId="72" priority="3" stopIfTrue="1" operator="equal">
      <formula>$C3</formula>
    </cfRule>
    <cfRule type="cellIs" dxfId="71" priority="4" stopIfTrue="1" operator="equal">
      <formula>$C5</formula>
    </cfRule>
  </conditionalFormatting>
  <printOptions horizontalCentered="1"/>
  <pageMargins left="0.39" right="0.25" top="0.49" bottom="0.25" header="0.42" footer="0.5"/>
  <pageSetup scale="70" orientation="landscape" horizontalDpi="4294967293" r:id="rId1"/>
  <headerFooter alignWithMargins="0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9"/>
  <sheetViews>
    <sheetView zoomScale="75" zoomScaleNormal="100" workbookViewId="0">
      <selection activeCell="G42" sqref="G42"/>
    </sheetView>
  </sheetViews>
  <sheetFormatPr defaultRowHeight="12.75" x14ac:dyDescent="0.2"/>
  <cols>
    <col min="1" max="1" width="3.140625" customWidth="1"/>
    <col min="2" max="2" width="7.5703125" customWidth="1"/>
    <col min="3" max="3" width="8.42578125" customWidth="1"/>
    <col min="4" max="4" width="0.85546875" customWidth="1"/>
    <col min="5" max="5" width="20.42578125" customWidth="1"/>
    <col min="6" max="6" width="6.85546875" customWidth="1"/>
    <col min="7" max="7" width="22" customWidth="1"/>
    <col min="8" max="8" width="7.28515625" customWidth="1"/>
    <col min="9" max="9" width="22.42578125" customWidth="1"/>
    <col min="10" max="10" width="7.140625" customWidth="1"/>
    <col min="11" max="11" width="22.85546875" customWidth="1"/>
    <col min="12" max="12" width="8.28515625" customWidth="1"/>
    <col min="13" max="13" width="2.85546875" customWidth="1"/>
  </cols>
  <sheetData>
    <row r="1" spans="1:15" ht="20.25" x14ac:dyDescent="0.2">
      <c r="B1" s="92"/>
      <c r="C1" s="93"/>
      <c r="D1" s="93"/>
      <c r="F1" s="47"/>
      <c r="G1" s="389" t="s">
        <v>127</v>
      </c>
      <c r="H1" s="389"/>
      <c r="I1" s="389"/>
      <c r="J1" s="47"/>
      <c r="L1" s="47"/>
    </row>
    <row r="2" spans="1:15" ht="12.75" hidden="1" customHeight="1" thickBot="1" x14ac:dyDescent="0.25">
      <c r="B2" s="102"/>
      <c r="C2" s="107">
        <v>6</v>
      </c>
      <c r="D2" s="108"/>
      <c r="E2" s="108">
        <v>2</v>
      </c>
      <c r="F2" s="108">
        <v>3</v>
      </c>
      <c r="G2" s="108">
        <v>3</v>
      </c>
      <c r="H2" s="108">
        <v>3</v>
      </c>
      <c r="I2" s="108">
        <v>4</v>
      </c>
      <c r="J2" s="108">
        <v>3</v>
      </c>
      <c r="K2" s="108">
        <v>5</v>
      </c>
      <c r="L2" s="109">
        <v>3</v>
      </c>
    </row>
    <row r="3" spans="1:15" ht="13.5" thickBot="1" x14ac:dyDescent="0.25">
      <c r="B3" s="105" t="s">
        <v>80</v>
      </c>
      <c r="C3" s="104" t="s">
        <v>45</v>
      </c>
      <c r="D3" s="104"/>
      <c r="E3" s="105" t="s">
        <v>81</v>
      </c>
      <c r="F3" s="106" t="s">
        <v>22</v>
      </c>
      <c r="G3" s="105" t="s">
        <v>82</v>
      </c>
      <c r="H3" s="106" t="s">
        <v>22</v>
      </c>
      <c r="I3" s="105" t="s">
        <v>83</v>
      </c>
      <c r="J3" s="106" t="s">
        <v>22</v>
      </c>
      <c r="K3" s="105" t="s">
        <v>84</v>
      </c>
      <c r="L3" s="106" t="s">
        <v>22</v>
      </c>
    </row>
    <row r="4" spans="1:15" ht="13.5" thickTop="1" x14ac:dyDescent="0.2">
      <c r="A4" s="110" t="e">
        <f t="shared" ref="A4:A10" si="0">IF(B4="","",IF(C4=C3,"TIE",IF(C4=C5,"TIE","")))</f>
        <v>#N/A</v>
      </c>
      <c r="B4" s="127">
        <f>IF('Day-1'!C5=0,"",'Day-1'!C5)</f>
        <v>1</v>
      </c>
      <c r="C4" s="128" t="e">
        <f>IF(B4="","",VLOOKUP($B4,'Day-2'!$AA$5:$AF$40,C$2,FALSE))</f>
        <v>#N/A</v>
      </c>
      <c r="D4" s="131"/>
      <c r="E4" s="128" t="e">
        <f>IF(B4="","",VLOOKUP($B4,'Day-2'!$AA$5:$AF$40,E$2,FALSE))</f>
        <v>#N/A</v>
      </c>
      <c r="F4" s="128" t="e">
        <f>IF($B4="","",IF($E4=0,0,VLOOKUP($E4,'FLIGHT-A'!$C$6:$G$41,F$2,FALSE)))+IF((VLOOKUP(E4,'Day-2'!E5:O40,2,FALSE)="A"),MAX(C4:C39),+C4)</f>
        <v>#N/A</v>
      </c>
      <c r="G4" s="128" t="e">
        <f>IF($B4="","",VLOOKUP($B4,'Day-2'!$AA$5:$AF$40,G$2,FALSE))</f>
        <v>#N/A</v>
      </c>
      <c r="H4" s="128" t="e">
        <f>IF($B4="","",IF($G4=0,MAX(C4:C39),VLOOKUP($G4,'FLIGHT-B'!$C$6:$G$41,H$2,FALSE)+IF((VLOOKUP(G4,'Day-2'!H5:O40,2,FALSE)="A"),MAX(C4:C39),+$C4)))</f>
        <v>#N/A</v>
      </c>
      <c r="I4" s="128" t="e">
        <f>IF($B4="","",VLOOKUP($B4,'Day-2'!$AA$5:$AF$40,I$2,FALSE))</f>
        <v>#N/A</v>
      </c>
      <c r="J4" s="128" t="e">
        <f>IF($B4="","",IF($I4=0,MAX(C4:C39),VLOOKUP($I4,'FLIGHT-C'!$C$6:$G$41,J$2,FALSE)+IF((VLOOKUP(I4,'Day-2'!K5:O40,2,FALSE)="A"),MAX(C4:C39),+$C4)))</f>
        <v>#N/A</v>
      </c>
      <c r="K4" s="128" t="e">
        <f>IF($B4="","",VLOOKUP($B4,'Day-2'!$AA$5:$AF$40,K$2,FALSE))</f>
        <v>#N/A</v>
      </c>
      <c r="L4" s="128" t="e">
        <f>IF($B4="","",IF($K4=0,MAX(C4:C39),VLOOKUP($K4,'FLIGHT-D'!$C$6:$G$41,L$2,FALSE)+IF((VLOOKUP(K4,'Day-2'!N5:O40,2,FALSE)="A"),MAX(C4:C39),$C4)))</f>
        <v>#N/A</v>
      </c>
    </row>
    <row r="5" spans="1:15" x14ac:dyDescent="0.2">
      <c r="A5" s="110" t="e">
        <f t="shared" si="0"/>
        <v>#N/A</v>
      </c>
      <c r="B5" s="127" t="e">
        <f>IF('Day-1'!C6=0,"",'Day-1'!C6)</f>
        <v>#N/A</v>
      </c>
      <c r="C5" s="128" t="e">
        <f>IF(B5="","",VLOOKUP($B5,'Day-2'!$AA$5:$AF$40,C$2,FALSE))</f>
        <v>#N/A</v>
      </c>
      <c r="D5" s="131"/>
      <c r="E5" s="128" t="e">
        <f>IF(B5="","",VLOOKUP($B5,'Day-2'!$AA$5:$AF$40,E$2,FALSE))</f>
        <v>#N/A</v>
      </c>
      <c r="F5" s="128" t="e">
        <f>IF($B5="","",IF($E5=0,MAX(C4:C39),VLOOKUP($E5,'FLIGHT-A'!$C$6:$G$41,F$2,FALSE)+IF((VLOOKUP(E5,'Day-2'!E5:O40,2,FALSE)="A"),MAX(C4:C39),+C5)))</f>
        <v>#N/A</v>
      </c>
      <c r="G5" s="128" t="e">
        <f>IF($B5="","",VLOOKUP($B5,'Day-2'!$AA$5:$AF$40,G$2,FALSE))</f>
        <v>#N/A</v>
      </c>
      <c r="H5" s="128" t="e">
        <f>IF($B5="","",IF($G5=0,MAX(C4:C39),VLOOKUP($G5,'FLIGHT-B'!$C$6:$G$41,H$2,FALSE)+IF((VLOOKUP(G5,'Day-2'!H5:O40,2,FALSE)="A"),MAX(C4:C39),+$C5)))</f>
        <v>#N/A</v>
      </c>
      <c r="I5" s="128" t="e">
        <f>IF($B5="","",VLOOKUP($B5,'Day-2'!$AA$5:$AF$40,I$2,FALSE))</f>
        <v>#N/A</v>
      </c>
      <c r="J5" s="128" t="e">
        <f>IF($B5="","",IF($I5=0,MAX(C4:C39),VLOOKUP($I5,'FLIGHT-C'!$C$6:$G$41,J$2,FALSE)+IF((VLOOKUP(I5,'Day-2'!K5:O40,2,FALSE)="A"),MAX(C4:C39),+$C5)))</f>
        <v>#N/A</v>
      </c>
      <c r="K5" s="128" t="e">
        <f>IF($B5="","",VLOOKUP($B5,'Day-2'!$AA$5:$AF$40,K$2,FALSE))</f>
        <v>#N/A</v>
      </c>
      <c r="L5" s="128" t="e">
        <f>IF($B5="","",IF($K5=0,MAX(C4:C39),VLOOKUP($K5,'FLIGHT-D'!$C$6:$G$41,L$2,FALSE)+IF((VLOOKUP(K5,'Day-2'!N5:O40,2,FALSE)="A"),MAX(C4:C39),$C5)))</f>
        <v>#N/A</v>
      </c>
    </row>
    <row r="6" spans="1:15" x14ac:dyDescent="0.2">
      <c r="A6" s="110" t="e">
        <f t="shared" si="0"/>
        <v>#N/A</v>
      </c>
      <c r="B6" s="127" t="e">
        <f>IF('Day-1'!C7=0,"",'Day-1'!C7)</f>
        <v>#N/A</v>
      </c>
      <c r="C6" s="128" t="e">
        <f>IF(B6="","",VLOOKUP($B6,'Day-2'!$AA$5:$AF$40,C$2,FALSE))</f>
        <v>#N/A</v>
      </c>
      <c r="D6" s="131"/>
      <c r="E6" s="128" t="e">
        <f>IF(B6="","",VLOOKUP($B6,'Day-2'!$AA$5:$AF$40,E$2,FALSE))</f>
        <v>#N/A</v>
      </c>
      <c r="F6" s="128" t="e">
        <f>IF($B6="","",IF($E6=0,MAX(C4:C39),VLOOKUP($E6,'FLIGHT-A'!$C$6:$G$41,F$2,FALSE)+IF((VLOOKUP(E6,'Day-2'!E5:O40,2,FALSE)="A"),MAX(C4:C39),+C6)))</f>
        <v>#N/A</v>
      </c>
      <c r="G6" s="128" t="e">
        <f>IF($B6="","",VLOOKUP($B6,'Day-2'!$AA$5:$AF$40,G$2,FALSE))</f>
        <v>#N/A</v>
      </c>
      <c r="H6" s="128" t="e">
        <f>IF($B6="","",IF($G6=0,MAX(C4:C39),VLOOKUP($G6,'FLIGHT-B'!$C$6:$G$41,H$2,FALSE)+IF((VLOOKUP(G6,'Day-2'!H5:O40,2,FALSE)="A"),+$L47,+$C6)))</f>
        <v>#N/A</v>
      </c>
      <c r="I6" s="128" t="e">
        <f>IF($B6="","",VLOOKUP($B6,'Day-2'!$AA$5:$AF$40,I$2,FALSE))</f>
        <v>#N/A</v>
      </c>
      <c r="J6" s="128" t="e">
        <f>IF($B6="","",IF($I6=0,MAX(C4:C39),VLOOKUP($I6,'FLIGHT-C'!$C$6:$G$41,J$2,FALSE)+IF((VLOOKUP(I6,'Day-2'!K5:O40,2,FALSE)="A"),MAX(C4:C39),+$C6)))</f>
        <v>#N/A</v>
      </c>
      <c r="K6" s="128" t="e">
        <f>IF($B6="","",VLOOKUP($B6,'Day-2'!$AA$5:$AF$40,K$2,FALSE))</f>
        <v>#N/A</v>
      </c>
      <c r="L6" s="128" t="e">
        <f>IF($B6="","",IF($K6=0,MAX(C4:C39),VLOOKUP($K6,'FLIGHT-D'!$C$6:$G$41,L$2,FALSE)+IF((VLOOKUP(K6,'Day-2'!N5:O40,2,FALSE)="A"),MAX(C4:C39),$C6)))</f>
        <v>#N/A</v>
      </c>
    </row>
    <row r="7" spans="1:15" x14ac:dyDescent="0.2">
      <c r="A7" s="110" t="e">
        <f t="shared" si="0"/>
        <v>#N/A</v>
      </c>
      <c r="B7" s="127" t="e">
        <f>IF('Day-1'!C8=0,"",'Day-1'!C8)</f>
        <v>#N/A</v>
      </c>
      <c r="C7" s="128" t="e">
        <f>IF(B7="","",VLOOKUP($B7,'Day-2'!$AA$5:$AF$40,C$2,FALSE))</f>
        <v>#N/A</v>
      </c>
      <c r="D7" s="131"/>
      <c r="E7" s="128" t="e">
        <f>IF(B7="","",VLOOKUP($B7,'Day-2'!$AA$5:$AF$40,E$2,FALSE))</f>
        <v>#N/A</v>
      </c>
      <c r="F7" s="128" t="e">
        <f>IF($B7="","",IF($E7=0,MAX(C4:C39),VLOOKUP($E7,'FLIGHT-A'!$C$6:$G$41,F$2,FALSE)+IF((VLOOKUP(E7,'Day-2'!E5:O40,2,FALSE)="A"),MAX(C4:C39),+C7)))</f>
        <v>#N/A</v>
      </c>
      <c r="G7" s="128" t="e">
        <f>IF($B7="","",VLOOKUP($B7,'Day-2'!$AA$5:$AF$40,G$2,FALSE))</f>
        <v>#N/A</v>
      </c>
      <c r="H7" s="128" t="e">
        <f>IF($B7="","",IF($G7=0,MAX(C4:C39),VLOOKUP($G7,'FLIGHT-B'!$C$6:$G$41,H$2,FALSE)+IF((VLOOKUP(G7,'Day-2'!H5:O40,2,FALSE)="A"),MAX(C4:C39),+$C7)))</f>
        <v>#N/A</v>
      </c>
      <c r="I7" s="128" t="e">
        <f>IF($B7="","",VLOOKUP($B7,'Day-2'!$AA$5:$AF$40,I$2,FALSE))</f>
        <v>#N/A</v>
      </c>
      <c r="J7" s="128" t="e">
        <f>IF($B7="","",IF($I7=0,MAX(C4:C39),VLOOKUP($I7,'FLIGHT-C'!$C$6:$G$41,J$2,FALSE)+IF((VLOOKUP(I7,'Day-2'!K5:O40,2,FALSE)="A"),MAX(C4:C39),+$C7)))</f>
        <v>#N/A</v>
      </c>
      <c r="K7" s="128" t="e">
        <f>IF($B7="","",VLOOKUP($B7,'Day-2'!$AA$5:$AF$40,K$2,FALSE))</f>
        <v>#N/A</v>
      </c>
      <c r="L7" s="128" t="e">
        <f>IF($B7="","",IF($K7=0,MAX(C4:C39),VLOOKUP($K7,'FLIGHT-D'!$C$6:$G$41,L$2,FALSE)+IF((VLOOKUP(K7,'Day-2'!N5:O40,2,FALSE)="A"),MAX(C4:C39),$C7)))</f>
        <v>#N/A</v>
      </c>
    </row>
    <row r="8" spans="1:15" x14ac:dyDescent="0.2">
      <c r="A8" s="110" t="e">
        <f t="shared" si="0"/>
        <v>#N/A</v>
      </c>
      <c r="B8" s="127" t="e">
        <f>IF('Day-1'!C9=0,"",'Day-1'!C9)</f>
        <v>#N/A</v>
      </c>
      <c r="C8" s="128" t="e">
        <f>IF(B8="","",VLOOKUP($B8,'Day-2'!$AA$5:$AF$40,C$2,FALSE))</f>
        <v>#N/A</v>
      </c>
      <c r="D8" s="131"/>
      <c r="E8" s="128" t="e">
        <f>IF(B8="","",VLOOKUP($B8,'Day-2'!$AA$5:$AF$40,E$2,FALSE))</f>
        <v>#N/A</v>
      </c>
      <c r="F8" s="128" t="e">
        <f>IF($B8="","",IF($E8=0,MAX(C4:C39),VLOOKUP($E8,'FLIGHT-A'!$C$6:$G$41,F$2,FALSE)+IF((VLOOKUP(E8,'Day-2'!E5:O40,2,FALSE)="A"),MAX(C4:C39),+C8)))</f>
        <v>#N/A</v>
      </c>
      <c r="G8" s="128" t="e">
        <f>IF($B8="","",VLOOKUP($B8,'Day-2'!$AA$5:$AF$40,G$2,FALSE))</f>
        <v>#N/A</v>
      </c>
      <c r="H8" s="128" t="e">
        <f>IF($B8="","",IF($G8=0,MAX(C4:C39),VLOOKUP($G8,'FLIGHT-B'!$C$6:$G$41,H$2,FALSE)+IF((VLOOKUP(G8,'Day-2'!H5:O40,2,FALSE)="A"),MAX(C4:C39),+$C8)))</f>
        <v>#N/A</v>
      </c>
      <c r="I8" s="128" t="e">
        <f>IF($B8="","",VLOOKUP($B8,'Day-2'!$AA$5:$AF$40,I$2,FALSE))</f>
        <v>#N/A</v>
      </c>
      <c r="J8" s="128" t="e">
        <f>IF($B8="","",IF($I8=0,MAX(C4:C39),VLOOKUP($I8,'FLIGHT-C'!$C$6:$G$41,J$2,FALSE)+IF((VLOOKUP(I8,'Day-2'!K5:O40,2,FALSE)="A"),MAX(C4:C39),+$C8)))</f>
        <v>#N/A</v>
      </c>
      <c r="K8" s="128" t="e">
        <f>IF($B8="","",VLOOKUP($B8,'Day-2'!$AA$5:$AF$40,K$2,FALSE))</f>
        <v>#N/A</v>
      </c>
      <c r="L8" s="128" t="e">
        <f>IF($B8="","",IF($K8=0,MAX(C4:C39),VLOOKUP($K8,'FLIGHT-D'!$C$6:$G$41,L$2,FALSE)+IF((VLOOKUP(K8,'Day-2'!N5:O40,2,FALSE)="A"),MAX(C4:C39),$C8)))</f>
        <v>#N/A</v>
      </c>
    </row>
    <row r="9" spans="1:15" x14ac:dyDescent="0.2">
      <c r="A9" s="110" t="e">
        <f t="shared" si="0"/>
        <v>#N/A</v>
      </c>
      <c r="B9" s="127" t="e">
        <f>IF('Day-1'!C10=0,"",'Day-1'!C10)</f>
        <v>#N/A</v>
      </c>
      <c r="C9" s="128" t="e">
        <f>IF(B9="","",VLOOKUP($B9,'Day-2'!$AA$5:$AF$40,C$2,FALSE))</f>
        <v>#N/A</v>
      </c>
      <c r="D9" s="131"/>
      <c r="E9" s="128" t="e">
        <f>IF(B9="","",VLOOKUP($B9,'Day-2'!$AA$5:$AF$40,E$2,FALSE))</f>
        <v>#N/A</v>
      </c>
      <c r="F9" s="128" t="e">
        <f>IF($B9="","",IF($E9=0,MAX(C4:C39),VLOOKUP($E9,'FLIGHT-A'!$C$6:$G$41,F$2,FALSE)+IF((VLOOKUP(E9,'Day-2'!E5:O40,2,FALSE)="A"),MAX(C4:C39),+C9)))</f>
        <v>#N/A</v>
      </c>
      <c r="G9" s="128" t="e">
        <f>IF($B9="","",VLOOKUP($B9,'Day-2'!$AA$5:$AF$40,G$2,FALSE))</f>
        <v>#N/A</v>
      </c>
      <c r="H9" s="128" t="e">
        <f>IF($B9="","",IF($G9=0,MAX(C4:C39),VLOOKUP($G9,'FLIGHT-B'!$C$6:$G$41,H$2,FALSE)+IF((VLOOKUP(G9,'Day-2'!H5:O40,2,FALSE)="A"),MAX(C4:C39),+$C9)))</f>
        <v>#N/A</v>
      </c>
      <c r="I9" s="128" t="e">
        <f>IF($B9="","",VLOOKUP($B9,'Day-2'!$AA$5:$AF$40,I$2,FALSE))</f>
        <v>#N/A</v>
      </c>
      <c r="J9" s="128" t="e">
        <f>IF($B9="","",IF($I9=0,MAX(C4:C39),VLOOKUP($I9,'FLIGHT-C'!$C$6:$G$41,J$2,FALSE)+IF((VLOOKUP(I9,'Day-2'!K5:O40,2,FALSE)="A"),MAX(C4:C39),+$C9)))</f>
        <v>#N/A</v>
      </c>
      <c r="K9" s="128" t="e">
        <f>IF($B9="","",VLOOKUP($B9,'Day-2'!$AA$5:$AF$40,K$2,FALSE))</f>
        <v>#N/A</v>
      </c>
      <c r="L9" s="128" t="e">
        <f>IF($B9="","",IF($K9=0,MAX(C4:C39),VLOOKUP($K9,'FLIGHT-D'!$C$6:$G$41,L$2,FALSE)+IF((VLOOKUP(K9,'Day-2'!N5:O40,2,FALSE)="A"),MAX(C4:C39),$C9)))</f>
        <v>#N/A</v>
      </c>
    </row>
    <row r="10" spans="1:15" x14ac:dyDescent="0.2">
      <c r="A10" s="110" t="e">
        <f t="shared" si="0"/>
        <v>#N/A</v>
      </c>
      <c r="B10" s="127" t="e">
        <f>IF('Day-1'!C11=0,"",'Day-1'!C11)</f>
        <v>#N/A</v>
      </c>
      <c r="C10" s="128" t="e">
        <f>IF(B10="","",VLOOKUP($B10,'Day-2'!$AA$5:$AF$40,C$2,FALSE))</f>
        <v>#N/A</v>
      </c>
      <c r="D10" s="131"/>
      <c r="E10" s="128" t="e">
        <f>IF(B10="","",VLOOKUP($B10,'Day-2'!$AA$5:$AF$40,E$2,FALSE))</f>
        <v>#N/A</v>
      </c>
      <c r="F10" s="128" t="e">
        <f>IF($B10="","",IF($E10=0,MAX(C4:C39),VLOOKUP($E10,'FLIGHT-A'!$C$6:$G$41,F$2,FALSE)+IF((VLOOKUP(E10,'Day-2'!E5:O40,2,FALSE)="A"),MAX(C4:C39),+C10)))</f>
        <v>#N/A</v>
      </c>
      <c r="G10" s="128" t="e">
        <f>IF($B10="","",VLOOKUP($B10,'Day-2'!$AA$5:$AF$40,G$2,FALSE))</f>
        <v>#N/A</v>
      </c>
      <c r="H10" s="128" t="e">
        <f>IF($B10="","",IF($G10=0,MAX(C4:C39),VLOOKUP($G10,'FLIGHT-B'!$C$6:$G$41,H$2,FALSE)+IF((VLOOKUP(G10,'Day-2'!H5:O40,2,FALSE)="A"),MAX(C4:C39),+$C10)))</f>
        <v>#N/A</v>
      </c>
      <c r="I10" s="128" t="e">
        <f>IF($B10="","",VLOOKUP($B10,'Day-2'!$AA$5:$AF$40,I$2,FALSE))</f>
        <v>#N/A</v>
      </c>
      <c r="J10" s="128" t="e">
        <f>IF($B10="","",IF($I10=0,MAX(C4:C39),VLOOKUP($I10,'FLIGHT-C'!$C$6:$G$41,J$2,FALSE)+IF((VLOOKUP(I10,'Day-2'!K5:O40,2,FALSE)="A"),MAX(C4:C39),+$C10)))</f>
        <v>#N/A</v>
      </c>
      <c r="K10" s="128" t="e">
        <f>IF($B10="","",VLOOKUP($B10,'Day-2'!$AA$5:$AF$40,K$2,FALSE))</f>
        <v>#N/A</v>
      </c>
      <c r="L10" s="128" t="e">
        <f>IF($B10="","",IF($K10=0,MAX(C4:C39),VLOOKUP($K10,'FLIGHT-D'!$C$6:$G$41,L$2,FALSE)+IF((VLOOKUP(K10,'Day-2'!N5:O40,2,FALSE)="A"),MAX(C4:C39),$C10)))</f>
        <v>#N/A</v>
      </c>
    </row>
    <row r="11" spans="1:15" x14ac:dyDescent="0.2">
      <c r="A11" s="110" t="e">
        <f>IF(B11="","",IF(C11=C10,"TIE",IF(C11=C12,"TIE","")))</f>
        <v>#N/A</v>
      </c>
      <c r="B11" s="127" t="e">
        <f>IF('Day-1'!C12=0,"",'Day-1'!C12)</f>
        <v>#N/A</v>
      </c>
      <c r="C11" s="128" t="e">
        <f>IF(B11="","",VLOOKUP($B11,'Day-2'!$AA$5:$AF$40,C$2,FALSE))</f>
        <v>#N/A</v>
      </c>
      <c r="D11" s="131"/>
      <c r="E11" s="128" t="e">
        <f>IF(B11="","",VLOOKUP($B11,'Day-2'!$AA$5:$AF$40,E$2,FALSE))</f>
        <v>#N/A</v>
      </c>
      <c r="F11" s="128" t="e">
        <f>IF($B11="","",IF($E11=0,MAX(C4:C39),VLOOKUP($E11,'FLIGHT-A'!$C$6:$G$41,F$2,FALSE)+IF((VLOOKUP(E11,'Day-2'!E5:O40,2,FALSE)="A"),MAX(C4:C39),+C11)))</f>
        <v>#N/A</v>
      </c>
      <c r="G11" s="128" t="e">
        <f>IF($B11="","",VLOOKUP($B11,'Day-2'!$AA$5:$AF$40,G$2,FALSE))</f>
        <v>#N/A</v>
      </c>
      <c r="H11" s="128" t="e">
        <f>IF($B11="","",IF($G11=0,MAX(C4:C39),VLOOKUP($G11,'FLIGHT-B'!$C$6:$G$41,H$2,FALSE)+IF((VLOOKUP(G11,'Day-2'!H5:O40,2,FALSE)="A"),MAX(C4:C39),+$C11)))</f>
        <v>#N/A</v>
      </c>
      <c r="I11" s="128" t="e">
        <f>IF($B11="","",VLOOKUP($B11,'Day-2'!$AA$5:$AF$40,I$2,FALSE))</f>
        <v>#N/A</v>
      </c>
      <c r="J11" s="128" t="e">
        <f>IF($B11="","",IF($I11=0,MAX(C4:C39),VLOOKUP($I11,'FLIGHT-C'!$C$6:$G$41,J$2,FALSE)+IF((VLOOKUP(I11,'Day-2'!K5:O40,2,FALSE)="A"),MAX(C4:C39),+$C11)))</f>
        <v>#N/A</v>
      </c>
      <c r="K11" s="128" t="e">
        <f>IF($B11="","",VLOOKUP($B11,'Day-2'!$AA$5:$AF$40,K$2,FALSE))</f>
        <v>#N/A</v>
      </c>
      <c r="L11" s="128" t="e">
        <f>IF($B11="","",IF($K11=0,MAX(C4:C39),VLOOKUP($K11,'FLIGHT-D'!$C$6:$G$41,L$2,FALSE)+IF((VLOOKUP(K11,'Day-2'!N5:O40,2,FALSE)="A"),MAX(C4:C39),$C11)))</f>
        <v>#N/A</v>
      </c>
      <c r="O11" s="103"/>
    </row>
    <row r="12" spans="1:15" x14ac:dyDescent="0.2">
      <c r="A12" s="110" t="e">
        <f t="shared" ref="A12:A39" si="1">IF(B12="","",IF(C12=C11,"TIE",IF(C12=C13,"TIE","")))</f>
        <v>#N/A</v>
      </c>
      <c r="B12" s="127" t="e">
        <f>IF('Day-1'!C13=0,"",'Day-1'!C13)</f>
        <v>#N/A</v>
      </c>
      <c r="C12" s="128" t="e">
        <f>IF(B12="","",VLOOKUP($B12,'Day-2'!$AA$5:$AF$40,C$2,FALSE))</f>
        <v>#N/A</v>
      </c>
      <c r="D12" s="131"/>
      <c r="E12" s="128" t="e">
        <f>IF(B12="","",VLOOKUP($B12,'Day-2'!$AA$5:$AF$40,E$2,FALSE))</f>
        <v>#N/A</v>
      </c>
      <c r="F12" s="128" t="e">
        <f>IF($B12="","",IF($E12=0,MAX(C4:C39),VLOOKUP($E12,'FLIGHT-A'!$C$6:$G$41,F$2,FALSE)+IF((VLOOKUP(E12,'Day-2'!E5:O40,2,FALSE)="A"),MAX(C4:C39),+C12)))</f>
        <v>#N/A</v>
      </c>
      <c r="G12" s="128" t="e">
        <f>IF($B12="","",VLOOKUP($B12,'Day-2'!$AA$5:$AF$40,G$2,FALSE))</f>
        <v>#N/A</v>
      </c>
      <c r="H12" s="128" t="e">
        <f>IF($B12="","",IF($G12=0,MAX(C4:C39),VLOOKUP($G12,'FLIGHT-B'!$C$6:$G$41,H$2,FALSE)+IF((VLOOKUP(G12,'Day-2'!H5:O40,2,FALSE)="A"),MAX(C4:C39),+$C12)))</f>
        <v>#N/A</v>
      </c>
      <c r="I12" s="128" t="e">
        <f>IF($B12="","",VLOOKUP($B12,'Day-2'!$AA$5:$AF$40,I$2,FALSE))</f>
        <v>#N/A</v>
      </c>
      <c r="J12" s="128" t="e">
        <f>IF($B12="","",IF($I12=0,MAX(C4:C39),VLOOKUP($I12,'FLIGHT-C'!$C$6:$G$41,J$2,FALSE)+IF((VLOOKUP(I12,'Day-2'!K5:O40,2,FALSE)="A"),MAX(C4:C39),+$C12)))</f>
        <v>#N/A</v>
      </c>
      <c r="K12" s="128" t="e">
        <f>IF($B12="","",VLOOKUP($B12,'Day-2'!$AA$5:$AF$40,K$2,FALSE))</f>
        <v>#N/A</v>
      </c>
      <c r="L12" s="128" t="e">
        <f>IF($B12="","",IF($K12=0,MAX(C4:C39),VLOOKUP($K12,'FLIGHT-D'!$C$6:$G$41,L$2,FALSE)+IF((VLOOKUP(K12,'Day-2'!N5:O40,2,FALSE)="A"),MAX(C4:C39),$C12)))</f>
        <v>#N/A</v>
      </c>
      <c r="O12" s="103"/>
    </row>
    <row r="13" spans="1:15" x14ac:dyDescent="0.2">
      <c r="A13" s="110" t="e">
        <f t="shared" si="1"/>
        <v>#N/A</v>
      </c>
      <c r="B13" s="127" t="e">
        <f>IF('Day-1'!C14=0,"",'Day-1'!C14)</f>
        <v>#N/A</v>
      </c>
      <c r="C13" s="128" t="e">
        <f>IF(B13="","",VLOOKUP($B13,'Day-2'!$AA$5:$AF$40,C$2,FALSE))</f>
        <v>#N/A</v>
      </c>
      <c r="D13" s="131"/>
      <c r="E13" s="128" t="e">
        <f>IF(B13="","",VLOOKUP($B13,'Day-2'!$AA$5:$AF$40,E$2,FALSE))</f>
        <v>#N/A</v>
      </c>
      <c r="F13" s="128" t="e">
        <f>IF($B13="","",IF($E13=0,MAX(C4:C39),VLOOKUP($E13,'FLIGHT-A'!$C$6:$G$41,F$2,FALSE)+IF((VLOOKUP(E13,'Day-2'!E5:O40,2,FALSE)="A"),MAX(C4:C39),+C13)))</f>
        <v>#N/A</v>
      </c>
      <c r="G13" s="128" t="e">
        <f>IF($B13="","",VLOOKUP($B13,'Day-2'!$AA$5:$AF$40,G$2,FALSE))</f>
        <v>#N/A</v>
      </c>
      <c r="H13" s="128" t="e">
        <f>IF($B13="","",IF($G13=0,MAX(C4:C39),VLOOKUP($G13,'FLIGHT-B'!$C$6:$G$41,H$2,FALSE)+IF((VLOOKUP(G13,'Day-2'!H5:O40,2,FALSE)="A"),MAX(C4:C39),+$C13)))</f>
        <v>#N/A</v>
      </c>
      <c r="I13" s="128" t="e">
        <f>IF($B13="","",VLOOKUP($B13,'Day-2'!$AA$5:$AF$40,I$2,FALSE))</f>
        <v>#N/A</v>
      </c>
      <c r="J13" s="128" t="e">
        <f>IF($B13="","",IF($I13=0,MAX(C4:C39),VLOOKUP($I13,'FLIGHT-C'!$C$6:$G$41,J$2,FALSE)+IF((VLOOKUP(I13,'Day-2'!K5:O40,2,FALSE)="A"),MAX(C4:C39),+$C13)))</f>
        <v>#N/A</v>
      </c>
      <c r="K13" s="128" t="e">
        <f>IF($B13="","",VLOOKUP($B13,'Day-2'!$AA$5:$AF$40,K$2,FALSE))</f>
        <v>#N/A</v>
      </c>
      <c r="L13" s="128" t="e">
        <f>IF($B13="","",IF($K13=0,MAX(C4:C39),VLOOKUP($K13,'FLIGHT-D'!$C$6:$G$41,L$2,FALSE)+IF((VLOOKUP(K13,'Day-2'!N5:O40,2,FALSE)="A"),MAX(C4:C39),$C13)))</f>
        <v>#N/A</v>
      </c>
      <c r="O13" s="103"/>
    </row>
    <row r="14" spans="1:15" x14ac:dyDescent="0.2">
      <c r="A14" s="110" t="e">
        <f t="shared" si="1"/>
        <v>#N/A</v>
      </c>
      <c r="B14" s="127" t="e">
        <f>IF('Day-1'!C15=0,"",'Day-1'!C15)</f>
        <v>#N/A</v>
      </c>
      <c r="C14" s="128" t="e">
        <f>IF(B14="","",VLOOKUP($B14,'Day-2'!$AA$5:$AF$40,C$2,FALSE))</f>
        <v>#N/A</v>
      </c>
      <c r="D14" s="131"/>
      <c r="E14" s="128" t="e">
        <f>IF(B14="","",VLOOKUP($B14,'Day-2'!$AA$5:$AF$40,E$2,FALSE))</f>
        <v>#N/A</v>
      </c>
      <c r="F14" s="128" t="e">
        <f>IF($B14="","",IF($E14=0,MAX(C4:C39),VLOOKUP($E14,'FLIGHT-A'!$C$6:$G$41,F$2,FALSE)+IF((VLOOKUP(E14,'Day-2'!E5:O40,2,FALSE)="A"),MAX(C4:C39),+C14)))</f>
        <v>#N/A</v>
      </c>
      <c r="G14" s="128" t="e">
        <f>IF($B14="","",VLOOKUP($B14,'Day-2'!$AA$5:$AF$40,G$2,FALSE))</f>
        <v>#N/A</v>
      </c>
      <c r="H14" s="128" t="e">
        <f>IF($B14="","",IF($G14=0,MAX(C4:C39),VLOOKUP($G14,'FLIGHT-B'!$C$6:$G$41,H$2,FALSE)+IF((VLOOKUP(G14,'Day-2'!H5:O40,2,FALSE)="A"),MAX(C4:C39),+$C14)))</f>
        <v>#N/A</v>
      </c>
      <c r="I14" s="128" t="e">
        <f>IF($B14="","",VLOOKUP($B14,'Day-2'!$AA$5:$AF$40,I$2,FALSE))</f>
        <v>#N/A</v>
      </c>
      <c r="J14" s="128" t="e">
        <f>IF($B14="","",IF($I14=0,MAX(C4:C39),VLOOKUP($I14,'FLIGHT-C'!$C$6:$G$41,J$2,FALSE)+IF((VLOOKUP(I14,'Day-2'!K5:O40,2,FALSE)="A"),MAX(C4:C39),+$C14)))</f>
        <v>#N/A</v>
      </c>
      <c r="K14" s="128" t="e">
        <f>IF($B14="","",VLOOKUP($B14,'Day-2'!$AA$5:$AF$40,K$2,FALSE))</f>
        <v>#N/A</v>
      </c>
      <c r="L14" s="128" t="e">
        <f>IF($B14="","",IF($K14=0,MAX(C4:C39),VLOOKUP($K14,'FLIGHT-D'!$C$6:$G$41,L$2,FALSE)+IF((VLOOKUP(K14,'Day-2'!N5:O40,2,FALSE)="A"),MAX(C4:C39),$C4)))</f>
        <v>#N/A</v>
      </c>
      <c r="O14" s="103"/>
    </row>
    <row r="15" spans="1:15" x14ac:dyDescent="0.2">
      <c r="A15" s="110" t="e">
        <f t="shared" si="1"/>
        <v>#N/A</v>
      </c>
      <c r="B15" s="127" t="e">
        <f>IF('Day-1'!C16=0,"",'Day-1'!C16)</f>
        <v>#N/A</v>
      </c>
      <c r="C15" s="128" t="e">
        <f>IF(B15="","",VLOOKUP($B15,'Day-2'!$AA$5:$AF$40,C$2,FALSE))</f>
        <v>#N/A</v>
      </c>
      <c r="D15" s="131"/>
      <c r="E15" s="128" t="e">
        <f>IF(B15="","",VLOOKUP($B15,'Day-2'!$AA$5:$AF$40,E$2,FALSE))</f>
        <v>#N/A</v>
      </c>
      <c r="F15" s="128" t="e">
        <f>IF($B15="","",IF($E15=0,MAX(C4:C39),VLOOKUP($E15,'FLIGHT-A'!$C$6:$G$41,F$2,FALSE)+IF((VLOOKUP(E15,'Day-2'!E5:O40,2,FALSE)="A"),MAX(C4:C39),+C15)))</f>
        <v>#N/A</v>
      </c>
      <c r="G15" s="128" t="e">
        <f>IF($B15="","",VLOOKUP($B15,'Day-2'!$AA$5:$AF$40,G$2,FALSE))</f>
        <v>#N/A</v>
      </c>
      <c r="H15" s="128" t="e">
        <f>IF($B15="","",IF($G15=0,MAX(C4:C39),VLOOKUP($G15,'FLIGHT-B'!$C$6:$G$41,H$2,FALSE)+IF((VLOOKUP(G15,'Day-2'!H5:O40,2,FALSE)="A"),MAX(C4:C39),+$C15)))</f>
        <v>#N/A</v>
      </c>
      <c r="I15" s="128" t="e">
        <f>IF($B15="","",VLOOKUP($B15,'Day-2'!$AA$5:$AF$40,I$2,FALSE))</f>
        <v>#N/A</v>
      </c>
      <c r="J15" s="128" t="e">
        <f>IF($B15="","",IF($I15=0,MAX(C4:C39),VLOOKUP($I15,'FLIGHT-C'!$C$6:$G$41,J$2,FALSE)+IF((VLOOKUP(I15,'Day-2'!K5:O40,2,FALSE)="A"),MAX(C4:C39),+$C15)))</f>
        <v>#N/A</v>
      </c>
      <c r="K15" s="128" t="e">
        <f>IF($B15="","",VLOOKUP($B15,'Day-2'!$AA$5:$AF$40,K$2,FALSE))</f>
        <v>#N/A</v>
      </c>
      <c r="L15" s="128" t="e">
        <f>IF($B15="","",IF($K15=0,MAX(C4:C39),VLOOKUP($K15,'FLIGHT-D'!$C$6:$G$41,L$2,FALSE)+IF((VLOOKUP(K15,'Day-2'!N5:O40,2,FALSE)="A"),MAX(C4:C39),$C15)))</f>
        <v>#N/A</v>
      </c>
      <c r="O15" s="103"/>
    </row>
    <row r="16" spans="1:15" x14ac:dyDescent="0.2">
      <c r="A16" s="110" t="e">
        <f t="shared" si="1"/>
        <v>#N/A</v>
      </c>
      <c r="B16" s="127" t="e">
        <f>IF('Day-1'!C17=0,"",'Day-1'!C17)</f>
        <v>#N/A</v>
      </c>
      <c r="C16" s="128" t="e">
        <f>IF(B16="","",VLOOKUP($B16,'Day-2'!$AA$5:$AF$40,C$2,FALSE))</f>
        <v>#N/A</v>
      </c>
      <c r="D16" s="131"/>
      <c r="E16" s="128" t="e">
        <f>IF(B16="","",VLOOKUP($B16,'Day-2'!$AA$5:$AF$40,E$2,FALSE))</f>
        <v>#N/A</v>
      </c>
      <c r="F16" s="128" t="e">
        <f>IF($B16="","",IF($E16=0,MAX(C4:C39),VLOOKUP($E16,'FLIGHT-A'!$C$6:$G$41,F$2,FALSE)+IF((VLOOKUP(E16,'Day-2'!E5:O40,2,FALSE)="A"),MAX(C4:C39),+C16)))</f>
        <v>#N/A</v>
      </c>
      <c r="G16" s="128" t="e">
        <f>IF($B16="","",VLOOKUP($B16,'Day-2'!$AA$5:$AF$40,G$2,FALSE))</f>
        <v>#N/A</v>
      </c>
      <c r="H16" s="128" t="e">
        <f>IF($B16="","",IF($G16=0,MAX(C4:C39),VLOOKUP($G16,'FLIGHT-B'!$C$6:$G$41,H$2,FALSE)+IF((VLOOKUP(G16,'Day-2'!H5:O40,2,FALSE)="A"),MAX(C4:C39),+$C16)))</f>
        <v>#N/A</v>
      </c>
      <c r="I16" s="128" t="e">
        <f>IF($B16="","",VLOOKUP($B16,'Day-2'!$AA$5:$AF$40,I$2,FALSE))</f>
        <v>#N/A</v>
      </c>
      <c r="J16" s="128" t="e">
        <f>IF($B16="","",IF($I16=0,MAX(C4:C39),VLOOKUP($I16,'FLIGHT-C'!$C$6:$G$41,J$2,FALSE)+IF((VLOOKUP(I16,'Day-2'!K5:O40,2,FALSE)="A"),MAX(C4:C39),+$C16)))</f>
        <v>#N/A</v>
      </c>
      <c r="K16" s="128" t="e">
        <f>IF($B16="","",VLOOKUP($B16,'Day-2'!$AA$5:$AF$40,K$2,FALSE))</f>
        <v>#N/A</v>
      </c>
      <c r="L16" s="128" t="e">
        <f>IF($B16="","",IF($K16=0,MAX(C4:C39),VLOOKUP($K16,'FLIGHT-D'!$C$6:$G$41,L$2,FALSE)+IF((VLOOKUP(K16,'Day-2'!N5:O40,2,FALSE)="A"),MAX(C4:C39),$C16)))</f>
        <v>#N/A</v>
      </c>
      <c r="O16" s="103"/>
    </row>
    <row r="17" spans="1:15" x14ac:dyDescent="0.2">
      <c r="A17" s="110" t="e">
        <f t="shared" si="1"/>
        <v>#N/A</v>
      </c>
      <c r="B17" s="127" t="e">
        <f>IF('Day-1'!C18=0,"",'Day-1'!C18)</f>
        <v>#N/A</v>
      </c>
      <c r="C17" s="128" t="e">
        <f>IF(B17="","",VLOOKUP($B17,'Day-2'!$AA$5:$AF$40,C$2,FALSE))</f>
        <v>#N/A</v>
      </c>
      <c r="D17" s="131"/>
      <c r="E17" s="128" t="e">
        <f>IF(B17="","",VLOOKUP($B17,'Day-2'!$AA$5:$AF$40,E$2,FALSE))</f>
        <v>#N/A</v>
      </c>
      <c r="F17" s="128" t="e">
        <f>IF($B17="","",IF($E17=0,MAX(C4:C39),VLOOKUP($E17,'FLIGHT-A'!$C$6:$G$41,F$2,FALSE)+IF((VLOOKUP(E17,'Day-2'!E5:O40,2,FALSE)="A"),MAX(C4:C39),+C17)))</f>
        <v>#N/A</v>
      </c>
      <c r="G17" s="128" t="e">
        <f>IF($B17="","",VLOOKUP($B17,'Day-2'!$AA$5:$AF$40,G$2,FALSE))</f>
        <v>#N/A</v>
      </c>
      <c r="H17" s="128" t="e">
        <f>IF($B17="","",IF($G17=0,MAX(C4:C39),VLOOKUP($G17,'FLIGHT-B'!$C$6:$G$41,H$2,FALSE)+IF((VLOOKUP(G17,'Day-2'!H5:O40,2,FALSE)="A"),MAX(C4:C39),+$C17)))</f>
        <v>#N/A</v>
      </c>
      <c r="I17" s="128" t="e">
        <f>IF($B17="","",VLOOKUP($B17,'Day-2'!$AA$5:$AF$40,I$2,FALSE))</f>
        <v>#N/A</v>
      </c>
      <c r="J17" s="128" t="e">
        <f>IF($B17="","",IF($I17=0,MAX(C4:C39),VLOOKUP($I17,'FLIGHT-C'!$C$6:$G$41,J$2,FALSE)+IF((VLOOKUP(I17,'Day-2'!K5:O40,2,FALSE)="A"),MAX(C4:C39),+$C17)))</f>
        <v>#N/A</v>
      </c>
      <c r="K17" s="128" t="e">
        <f>IF($B17="","",VLOOKUP($B17,'Day-2'!$AA$5:$AF$40,K$2,FALSE))</f>
        <v>#N/A</v>
      </c>
      <c r="L17" s="128" t="e">
        <f>IF($B17="","",IF($K17=0,MAX(C4:C39),VLOOKUP($K17,'FLIGHT-D'!$C$6:$G$41,L$2,FALSE)+IF((VLOOKUP(K17,'Day-2'!N5:O40,2,FALSE)="A"),MAX(C4:C39),$C17)))</f>
        <v>#N/A</v>
      </c>
      <c r="O17" s="103"/>
    </row>
    <row r="18" spans="1:15" x14ac:dyDescent="0.2">
      <c r="A18" s="110" t="e">
        <f t="shared" si="1"/>
        <v>#N/A</v>
      </c>
      <c r="B18" s="127" t="e">
        <f>IF('Day-1'!C19=0,"",'Day-1'!C19)</f>
        <v>#N/A</v>
      </c>
      <c r="C18" s="128" t="e">
        <f>IF(B18="","",VLOOKUP($B18,'Day-2'!$AA$5:$AF$40,C$2,FALSE))</f>
        <v>#N/A</v>
      </c>
      <c r="D18" s="131"/>
      <c r="E18" s="128" t="e">
        <f>IF(B18="","",VLOOKUP($B18,'Day-2'!$AA$5:$AF$40,E$2,FALSE))</f>
        <v>#N/A</v>
      </c>
      <c r="F18" s="128" t="e">
        <f>IF($B18="","",IF($E18=0,MAX(C4:C39),VLOOKUP($E18,'FLIGHT-A'!$C$6:$G$41,F$2,FALSE)+IF((VLOOKUP(E18,'Day-2'!E5:O40,2,FALSE)="A"),MAX(C4:C39),+C18)))</f>
        <v>#N/A</v>
      </c>
      <c r="G18" s="128" t="e">
        <f>IF($B18="","",VLOOKUP($B18,'Day-2'!$AA$5:$AF$40,G$2,FALSE))</f>
        <v>#N/A</v>
      </c>
      <c r="H18" s="128" t="e">
        <f>IF($B18="","",IF($G18=0,MAX(C4:C39),VLOOKUP($G18,'FLIGHT-B'!$C$6:$G$41,H$2,FALSE)+IF((VLOOKUP(G18,'Day-2'!H5:O40,2,FALSE)="A"),MAX(C4:C39),+$C18)))</f>
        <v>#N/A</v>
      </c>
      <c r="I18" s="128" t="e">
        <f>IF($B18="","",VLOOKUP($B18,'Day-2'!$AA$5:$AF$40,I$2,FALSE))</f>
        <v>#N/A</v>
      </c>
      <c r="J18" s="128" t="e">
        <f>IF($B18="","",IF($I18=0,MAX(C4:C39),VLOOKUP($I18,'FLIGHT-C'!$C$6:$G$41,J$2,FALSE)+IF((VLOOKUP(I18,'Day-2'!K5:O40,2,FALSE)="A"),MAX(C4:C39),+$C18)))</f>
        <v>#N/A</v>
      </c>
      <c r="K18" s="128" t="e">
        <f>IF($B18="","",VLOOKUP($B18,'Day-2'!$AA$5:$AF$40,K$2,FALSE))</f>
        <v>#N/A</v>
      </c>
      <c r="L18" s="128" t="e">
        <f>IF($B18="","",IF($K18=0,MAX(C4:C39),VLOOKUP($K18,'FLIGHT-D'!$C$6:$G$41,L$2,FALSE)+IF((VLOOKUP(K18,'Day-2'!N5:O40,2,FALSE)="A"),MAX(C4:C39),$C18)))</f>
        <v>#N/A</v>
      </c>
      <c r="O18" s="103"/>
    </row>
    <row r="19" spans="1:15" x14ac:dyDescent="0.2">
      <c r="A19" s="110" t="e">
        <f t="shared" si="1"/>
        <v>#N/A</v>
      </c>
      <c r="B19" s="127" t="e">
        <f>IF('Day-1'!C20=0,"",'Day-1'!C20)</f>
        <v>#N/A</v>
      </c>
      <c r="C19" s="128" t="e">
        <f>IF(B19="","",VLOOKUP($B19,'Day-2'!$AA$5:$AF$40,C$2,FALSE))</f>
        <v>#N/A</v>
      </c>
      <c r="D19" s="131"/>
      <c r="E19" s="128" t="e">
        <f>IF(B19="","",VLOOKUP($B19,'Day-2'!$AA$5:$AF$40,E$2,FALSE))</f>
        <v>#N/A</v>
      </c>
      <c r="F19" s="128" t="e">
        <f>IF($B19="","",IF($E19=0,MAX(C4:C39),VLOOKUP($E19,'FLIGHT-A'!$C$6:$G$41,F$2,FALSE)+IF((VLOOKUP(E19,'Day-2'!E5:O40,2,FALSE)="A"),MAX(C4:C39),+C19)))</f>
        <v>#N/A</v>
      </c>
      <c r="G19" s="128" t="e">
        <f>IF($B19="","",VLOOKUP($B19,'Day-2'!$AA$5:$AF$40,G$2,FALSE))</f>
        <v>#N/A</v>
      </c>
      <c r="H19" s="128" t="e">
        <f>IF($B19="","",IF($G19=0,MAX(C4:C39),VLOOKUP($G19,'FLIGHT-B'!$C$6:$G$41,H$2,FALSE)+IF((VLOOKUP(G19,'Day-2'!H5:O40,2,FALSE)="A"),MAX(C4:C39),+$C19)))</f>
        <v>#N/A</v>
      </c>
      <c r="I19" s="128" t="e">
        <f>IF($B19="","",VLOOKUP($B19,'Day-2'!$AA$5:$AF$40,I$2,FALSE))</f>
        <v>#N/A</v>
      </c>
      <c r="J19" s="128" t="e">
        <f>IF($B19="","",IF($I19=0,MAX(C4:C39),VLOOKUP($I19,'FLIGHT-C'!$C$6:$G$41,J$2,FALSE)+IF((VLOOKUP(I19,'Day-2'!K5:O40,2,FALSE)="A"),MAX(C4:C39),+$C19)))</f>
        <v>#N/A</v>
      </c>
      <c r="K19" s="128" t="e">
        <f>IF($B19="","",VLOOKUP($B19,'Day-2'!$AA$5:$AF$40,K$2,FALSE))</f>
        <v>#N/A</v>
      </c>
      <c r="L19" s="128" t="e">
        <f>IF($B19="","",IF($K19=0,MAX(C4:C39),VLOOKUP($K19,'FLIGHT-D'!$C$6:$G$41,L$2,FALSE)+IF((VLOOKUP(K19,'Day-2'!N5:O40,2,FALSE)="A"),MAX(C4:C39),$C19)))</f>
        <v>#N/A</v>
      </c>
      <c r="O19" s="103"/>
    </row>
    <row r="20" spans="1:15" x14ac:dyDescent="0.2">
      <c r="A20" s="110" t="e">
        <f t="shared" si="1"/>
        <v>#N/A</v>
      </c>
      <c r="B20" s="127" t="e">
        <f>IF('Day-1'!C21=0,"",'Day-1'!C21)</f>
        <v>#N/A</v>
      </c>
      <c r="C20" s="128" t="e">
        <f>IF(B20="","",VLOOKUP($B20,'Day-2'!$AA$5:$AF$40,C$2,FALSE))</f>
        <v>#N/A</v>
      </c>
      <c r="D20" s="131"/>
      <c r="E20" s="128" t="e">
        <f>IF(B20="","",VLOOKUP($B20,'Day-2'!$AA$5:$AF$40,E$2,FALSE))</f>
        <v>#N/A</v>
      </c>
      <c r="F20" s="128" t="e">
        <f>IF($B20="","",IF($E20=0,MAX(C4:C39),VLOOKUP($E20,'FLIGHT-A'!$C$6:$G$41,F$2,FALSE)+IF((VLOOKUP(E20,'Day-2'!E5:O40,2,FALSE)="A"),MAX(C4:C39),+C20)))</f>
        <v>#N/A</v>
      </c>
      <c r="G20" s="128" t="e">
        <f>IF($B20="","",VLOOKUP($B20,'Day-2'!$AA$5:$AF$40,G$2,FALSE))</f>
        <v>#N/A</v>
      </c>
      <c r="H20" s="128" t="e">
        <f>IF($B20="","",IF($G20=0,MAX(C4:C39),VLOOKUP($G20,'FLIGHT-B'!$C$6:$G$41,H$2,FALSE)+IF((VLOOKUP(G20,'Day-2'!H5:O40,2,FALSE)="A"),MAX(C4:C39),+$C20)))</f>
        <v>#N/A</v>
      </c>
      <c r="I20" s="128" t="e">
        <f>IF($B20="","",VLOOKUP($B20,'Day-2'!$AA$5:$AF$40,I$2,FALSE))</f>
        <v>#N/A</v>
      </c>
      <c r="J20" s="128" t="e">
        <f>IF($B20="","",IF($I20=0,MAX(C4:C39),VLOOKUP($I20,'FLIGHT-C'!$C$6:$G$41,J$2,FALSE)+IF((VLOOKUP(I20,'Day-2'!K5:O40,2,FALSE)="A"),MAX(C4:C39),+$C20)))</f>
        <v>#N/A</v>
      </c>
      <c r="K20" s="128" t="e">
        <f>IF($B20="","",VLOOKUP($B20,'Day-2'!$AA$5:$AF$40,K$2,FALSE))</f>
        <v>#N/A</v>
      </c>
      <c r="L20" s="128" t="e">
        <f>IF($B20="","",IF($K20=0,MAX(C4:C39),VLOOKUP($K20,'FLIGHT-D'!$C$6:$G$41,L$2,FALSE)+IF((VLOOKUP(K20,'Day-2'!N5:O40,2,FALSE)="A"),MAX(C4:C39),$C20)))</f>
        <v>#N/A</v>
      </c>
      <c r="O20" s="103"/>
    </row>
    <row r="21" spans="1:15" x14ac:dyDescent="0.2">
      <c r="A21" s="110" t="e">
        <f t="shared" si="1"/>
        <v>#N/A</v>
      </c>
      <c r="B21" s="127" t="e">
        <f>IF('Day-1'!C22=0,"",'Day-1'!C22)</f>
        <v>#N/A</v>
      </c>
      <c r="C21" s="128" t="e">
        <f>IF(B21="","",VLOOKUP($B21,'Day-2'!$AA$5:$AF$40,C$2,FALSE))</f>
        <v>#N/A</v>
      </c>
      <c r="D21" s="131"/>
      <c r="E21" s="128" t="e">
        <f>IF(B21="","",VLOOKUP($B21,'Day-2'!$AA$5:$AF$40,E$2,FALSE))</f>
        <v>#N/A</v>
      </c>
      <c r="F21" s="128" t="e">
        <f>IF($B21="","",IF($E21=0,MAX(C4:C39),VLOOKUP($E21,'FLIGHT-A'!$C$6:$G$41,F$2,FALSE)+IF((VLOOKUP(E21,'Day-2'!E5:O40,2,FALSE)="A"),MAX(C4:C39),+C21)))</f>
        <v>#N/A</v>
      </c>
      <c r="G21" s="128" t="e">
        <f>IF($B21="","",VLOOKUP($B21,'Day-2'!$AA$5:$AF$40,G$2,FALSE))</f>
        <v>#N/A</v>
      </c>
      <c r="H21" s="128" t="e">
        <f>IF($B21="","",IF($G21=0,MAX(C4:C39),VLOOKUP($G21,'FLIGHT-B'!$C$6:$G$41,H$2,FALSE)+IF((VLOOKUP(G21,'Day-2'!H5:O40,2,FALSE)="A"),MAX(C4:C39),+$C21)))</f>
        <v>#N/A</v>
      </c>
      <c r="I21" s="128" t="e">
        <f>IF($B21="","",VLOOKUP($B21,'Day-2'!$AA$5:$AF$40,I$2,FALSE))</f>
        <v>#N/A</v>
      </c>
      <c r="J21" s="128" t="e">
        <f>IF($B21="","",IF($I21=0,MAX(C4:C39),VLOOKUP($I21,'FLIGHT-C'!$C$6:$G$41,J$2,FALSE)+IF((VLOOKUP(I21,'Day-2'!K5:O40,2,FALSE)="A"),MAX(C4:C39),+$C21)))</f>
        <v>#N/A</v>
      </c>
      <c r="K21" s="128" t="e">
        <f>IF($B21="","",VLOOKUP($B21,'Day-2'!$AA$5:$AF$40,K$2,FALSE))</f>
        <v>#N/A</v>
      </c>
      <c r="L21" s="128" t="e">
        <f>IF($B21="","",IF($K21=0,MAX(C4:C39),VLOOKUP($K21,'FLIGHT-D'!$C$6:$G$41,L$2,FALSE)+IF((VLOOKUP(K21,'Day-2'!N5:O40,2,FALSE)="A"),MAX(C4:C39),$C21)))</f>
        <v>#N/A</v>
      </c>
      <c r="O21" s="103"/>
    </row>
    <row r="22" spans="1:15" x14ac:dyDescent="0.2">
      <c r="A22" s="110" t="e">
        <f t="shared" si="1"/>
        <v>#N/A</v>
      </c>
      <c r="B22" s="127" t="e">
        <f>IF('Day-1'!C23=0,"",'Day-1'!C23)</f>
        <v>#N/A</v>
      </c>
      <c r="C22" s="128" t="e">
        <f>IF(B22="","",VLOOKUP($B22,'Day-2'!$AA$5:$AF$40,C$2,FALSE))</f>
        <v>#N/A</v>
      </c>
      <c r="D22" s="131"/>
      <c r="E22" s="128" t="e">
        <f>IF(B22="","",VLOOKUP($B22,'Day-2'!$AA$5:$AF$40,E$2,FALSE))</f>
        <v>#N/A</v>
      </c>
      <c r="F22" s="128" t="e">
        <f>IF($B22="","",IF($E22=0,MAX(C4:C39),VLOOKUP($E22,'FLIGHT-A'!$C$6:$G$41,F$2,FALSE)+IF((VLOOKUP(E22,'Day-2'!E5:O40,2,FALSE)="A"),MAX(C4:C39),+C22)))</f>
        <v>#N/A</v>
      </c>
      <c r="G22" s="128" t="e">
        <f>IF($B22="","",VLOOKUP($B22,'Day-2'!$AA$5:$AF$40,G$2,FALSE))</f>
        <v>#N/A</v>
      </c>
      <c r="H22" s="128" t="e">
        <f>IF($B22="","",IF($G22=0,MAX(C4:C39),VLOOKUP($G22,'FLIGHT-B'!$C$6:$G$41,H$2,FALSE)+IF((VLOOKUP(G22,'Day-2'!H5:O40,2,FALSE)="A"),MAX(C4:C39),+$C22)))</f>
        <v>#N/A</v>
      </c>
      <c r="I22" s="128" t="e">
        <f>IF($B22="","",VLOOKUP($B22,'Day-2'!$AA$5:$AF$40,I$2,FALSE))</f>
        <v>#N/A</v>
      </c>
      <c r="J22" s="128" t="e">
        <f>IF($B22="","",IF($I22=0,MAX(C4:C39),VLOOKUP($I22,'FLIGHT-C'!$C$6:$G$41,J$2,FALSE)+IF((VLOOKUP(I22,'Day-2'!K5:O40,2,FALSE)="A"),MAX(C4:C39),+$C22)))</f>
        <v>#N/A</v>
      </c>
      <c r="K22" s="128" t="e">
        <f>IF($B22="","",VLOOKUP($B22,'Day-2'!$AA$5:$AF$40,K$2,FALSE))</f>
        <v>#N/A</v>
      </c>
      <c r="L22" s="128" t="e">
        <f>IF($B22="","",IF($K22=0,MAX(C4:C39),VLOOKUP($K22,'FLIGHT-D'!$C$6:$G$41,L$2,FALSE)+IF((VLOOKUP(K22,'Day-2'!N5:O40,2,FALSE)="A"),MAX(C4:C39),$C22)))</f>
        <v>#N/A</v>
      </c>
      <c r="O22" s="103"/>
    </row>
    <row r="23" spans="1:15" x14ac:dyDescent="0.2">
      <c r="A23" s="110" t="e">
        <f t="shared" si="1"/>
        <v>#N/A</v>
      </c>
      <c r="B23" s="127" t="e">
        <f>IF('Day-1'!C24=0,"",'Day-1'!C24)</f>
        <v>#N/A</v>
      </c>
      <c r="C23" s="128" t="e">
        <f>IF(B23="","",VLOOKUP($B23,'Day-2'!$AA$5:$AF$40,C$2,FALSE))</f>
        <v>#N/A</v>
      </c>
      <c r="D23" s="131"/>
      <c r="E23" s="128" t="e">
        <f>IF(B23="","",VLOOKUP($B23,'Day-2'!$AA$5:$AF$40,E$2,FALSE))</f>
        <v>#N/A</v>
      </c>
      <c r="F23" s="128" t="e">
        <f>IF($B23="","",IF($E23=0,MAX(C4:C39),VLOOKUP($E23,'FLIGHT-A'!$C$6:$G$41,F$2,FALSE)+IF((VLOOKUP(E23,'Day-2'!E5:O40,2,FALSE)="A"),MAX(C4:C39),+C23)))</f>
        <v>#N/A</v>
      </c>
      <c r="G23" s="128" t="e">
        <f>IF($B23="","",VLOOKUP($B23,'Day-2'!$AA$5:$AF$40,G$2,FALSE))</f>
        <v>#N/A</v>
      </c>
      <c r="H23" s="128" t="e">
        <f>IF($B23="","",IF($G23=0,MAX(C4:C39),VLOOKUP($G23,'FLIGHT-B'!$C$6:$G$41,H$2,FALSE)+IF((VLOOKUP(G23,'Day-2'!H5:O40,2,FALSE)="A"),MAX(C4:C39),+$C23)))</f>
        <v>#N/A</v>
      </c>
      <c r="I23" s="128" t="e">
        <f>IF($B23="","",VLOOKUP($B23,'Day-2'!$AA$5:$AF$40,I$2,FALSE))</f>
        <v>#N/A</v>
      </c>
      <c r="J23" s="128" t="e">
        <f>IF($B23="","",IF($I23=0,MAX(C4:C39),VLOOKUP($I23,'FLIGHT-C'!$C$6:$G$41,J$2,FALSE)+IF((VLOOKUP(I23,'Day-2'!K5:O40,2,FALSE)="A"),MAX(C4:C39),+$C23)))</f>
        <v>#N/A</v>
      </c>
      <c r="K23" s="128" t="e">
        <f>IF($B23="","",VLOOKUP($B23,'Day-2'!$AA$5:$AF$40,K$2,FALSE))</f>
        <v>#N/A</v>
      </c>
      <c r="L23" s="128" t="e">
        <f>IF($B23="","",IF($K23=0,MAX(C4:C39),VLOOKUP($K23,'FLIGHT-D'!$C$6:$G$41,L$2,FALSE)+IF((VLOOKUP(K23,'Day-2'!N5:O40,2,FALSE)="A"),MAX(C4:C39),$C23)))</f>
        <v>#N/A</v>
      </c>
      <c r="O23" s="103"/>
    </row>
    <row r="24" spans="1:15" x14ac:dyDescent="0.2">
      <c r="A24" s="110" t="e">
        <f t="shared" si="1"/>
        <v>#N/A</v>
      </c>
      <c r="B24" s="127" t="e">
        <f>IF('Day-1'!C25=0,"",'Day-1'!C25)</f>
        <v>#N/A</v>
      </c>
      <c r="C24" s="128" t="e">
        <f>IF(B24="","",VLOOKUP($B24,'Day-2'!$AA$5:$AF$40,C$2,FALSE))</f>
        <v>#N/A</v>
      </c>
      <c r="D24" s="131"/>
      <c r="E24" s="128" t="e">
        <f>IF(B24="","",VLOOKUP($B24,'Day-2'!$AA$5:$AF$40,E$2,FALSE))</f>
        <v>#N/A</v>
      </c>
      <c r="F24" s="128" t="e">
        <f>IF($B24="","",IF($E24=0,MAX(C4:C39),VLOOKUP($E24,'FLIGHT-A'!$C$6:$G$41,F$2,FALSE)+IF((VLOOKUP(E24,'Day-2'!E5:O40,2,FALSE)="A"),MAX(C4:C39),+C24)))</f>
        <v>#N/A</v>
      </c>
      <c r="G24" s="128" t="e">
        <f>IF($B24="","",VLOOKUP($B24,'Day-2'!$AA$5:$AF$40,G$2,FALSE))</f>
        <v>#N/A</v>
      </c>
      <c r="H24" s="128" t="e">
        <f>IF($B24="","",IF($G24=0,MAX(C4:C39),VLOOKUP($G24,'FLIGHT-B'!$C$6:$G$41,H$2,FALSE)+IF((VLOOKUP(G24,'Day-2'!H5:O40,2,FALSE)="A"),MAX(C4:C39),+$C24)))</f>
        <v>#N/A</v>
      </c>
      <c r="I24" s="128" t="e">
        <f>IF($B24="","",VLOOKUP($B24,'Day-2'!$AA$5:$AF$40,I$2,FALSE))</f>
        <v>#N/A</v>
      </c>
      <c r="J24" s="128" t="e">
        <f>IF($B24="","",IF($I24=0,MAX(C4:C39),VLOOKUP($I24,'FLIGHT-C'!$C$6:$G$41,J$2,FALSE)+IF((VLOOKUP(I24,'Day-2'!K5:O40,2,FALSE)="A"),MAX(C4:C39),+$C24)))</f>
        <v>#N/A</v>
      </c>
      <c r="K24" s="128" t="e">
        <f>IF($B24="","",VLOOKUP($B24,'Day-2'!$AA$5:$AF$40,K$2,FALSE))</f>
        <v>#N/A</v>
      </c>
      <c r="L24" s="128" t="e">
        <f>IF($B24="","",IF($K24=0,MAX(C4:C39),VLOOKUP($K24,'FLIGHT-D'!$C$6:$G$41,L$2,FALSE)+IF((VLOOKUP(K24,'Day-2'!N5:O40,2,FALSE)="A"),MAX(C4:C39),$C24)))</f>
        <v>#N/A</v>
      </c>
    </row>
    <row r="25" spans="1:15" x14ac:dyDescent="0.2">
      <c r="A25" s="110" t="e">
        <f t="shared" si="1"/>
        <v>#N/A</v>
      </c>
      <c r="B25" s="127" t="e">
        <f>IF('Day-1'!C26=0,"",'Day-1'!C26)</f>
        <v>#N/A</v>
      </c>
      <c r="C25" s="128" t="e">
        <f>IF(B25="","",VLOOKUP($B25,'Day-2'!$AA$5:$AF$40,C$2,FALSE))</f>
        <v>#N/A</v>
      </c>
      <c r="D25" s="131"/>
      <c r="E25" s="128" t="e">
        <f>IF(B25="","",VLOOKUP($B25,'Day-2'!$AA$5:$AF$40,E$2,FALSE))</f>
        <v>#N/A</v>
      </c>
      <c r="F25" s="128" t="e">
        <f>IF($B25="","",IF($E25=0,MAX(C4:C39),VLOOKUP($E25,'FLIGHT-A'!$C$6:$G$41,F$2,FALSE)+IF((VLOOKUP(E25,'Day-2'!E5:O40,2,FALSE)="A"),MAX(C4:C39),+C25)))</f>
        <v>#N/A</v>
      </c>
      <c r="G25" s="128" t="e">
        <f>IF($B25="","",VLOOKUP($B25,'Day-2'!$AA$5:$AF$40,G$2,FALSE))</f>
        <v>#N/A</v>
      </c>
      <c r="H25" s="128" t="e">
        <f>IF($B25="","",IF($G25=0,MAX(C4:C39),VLOOKUP($G25,'FLIGHT-B'!$C$6:$G$41,H$2,FALSE)+IF((VLOOKUP(G25,'Day-2'!H5:O40,2,FALSE)="A"),MAX(C4:C39),+$C25)))</f>
        <v>#N/A</v>
      </c>
      <c r="I25" s="128" t="e">
        <f>IF($B25="","",VLOOKUP($B25,'Day-2'!$AA$5:$AF$40,I$2,FALSE))</f>
        <v>#N/A</v>
      </c>
      <c r="J25" s="128" t="e">
        <f>IF($B25="","",IF($I25=0,MAX(C4:C39),VLOOKUP($I25,'FLIGHT-C'!$C$6:$G$41,J$2,FALSE)+IF((VLOOKUP(I25,'Day-2'!K5:O40,2,FALSE)="A"),MAX(C4:C39),+$C25)))</f>
        <v>#N/A</v>
      </c>
      <c r="K25" s="128" t="e">
        <f>IF($B25="","",VLOOKUP($B25,'Day-2'!$AA$5:$AF$40,K$2,FALSE))</f>
        <v>#N/A</v>
      </c>
      <c r="L25" s="128" t="e">
        <f>IF($B25="","",IF($K25=0,MAX(C4:C39),VLOOKUP($K25,'FLIGHT-D'!$C$6:$G$41,L$2,FALSE)+IF((VLOOKUP(K25,'Day-2'!N5:O40,2,FALSE)="A"),MAX(C4:C39),$C25)))</f>
        <v>#N/A</v>
      </c>
    </row>
    <row r="26" spans="1:15" ht="12.75" customHeight="1" x14ac:dyDescent="0.2">
      <c r="A26" s="110" t="e">
        <f t="shared" si="1"/>
        <v>#N/A</v>
      </c>
      <c r="B26" s="127" t="e">
        <f>IF('Day-1'!C27=0,"",'Day-1'!C27)</f>
        <v>#N/A</v>
      </c>
      <c r="C26" s="128" t="e">
        <f>IF(B26="","",VLOOKUP($B26,'Day-2'!$AA$5:$AF$40,C$2,FALSE))</f>
        <v>#N/A</v>
      </c>
      <c r="D26" s="131"/>
      <c r="E26" s="128" t="e">
        <f>IF(B26="","",VLOOKUP($B26,'Day-2'!$AA$5:$AF$40,E$2,FALSE))</f>
        <v>#N/A</v>
      </c>
      <c r="F26" s="128" t="e">
        <f>IF($B26="","",IF($E26=0,MAX(C4:C39),VLOOKUP($E26,'FLIGHT-A'!$C$6:$G$41,F$2,FALSE)+IF((VLOOKUP(E26,'Day-2'!E5:O40,2,FALSE)="A"),MAX(C4:C39),+C26)))</f>
        <v>#N/A</v>
      </c>
      <c r="G26" s="128" t="e">
        <f>IF($B26="","",VLOOKUP($B26,'Day-2'!$AA$5:$AF$40,G$2,FALSE))</f>
        <v>#N/A</v>
      </c>
      <c r="H26" s="128" t="e">
        <f>IF($B26="","",IF($G26=0,MAX(C4:C39),VLOOKUP($G26,'FLIGHT-B'!$C$6:$G$41,H$2,FALSE)+IF((VLOOKUP(G26,'Day-2'!H5:O40,2,FALSE)="A"),MAX(C4:C39),+$C26)))</f>
        <v>#N/A</v>
      </c>
      <c r="I26" s="128" t="e">
        <f>IF($B26="","",VLOOKUP($B26,'Day-2'!$AA$5:$AF$40,I$2,FALSE))</f>
        <v>#N/A</v>
      </c>
      <c r="J26" s="128" t="e">
        <f>IF($B26="","",IF($I26=0,MAX(C4:C39),VLOOKUP($I26,'FLIGHT-C'!$C$6:$G$41,J$2,FALSE)+IF((VLOOKUP(I26,'Day-2'!K5:O40,2,FALSE)="A"),MAX(C4:C39),+$C26)))</f>
        <v>#N/A</v>
      </c>
      <c r="K26" s="128" t="e">
        <f>IF($B26="","",VLOOKUP($B26,'Day-2'!$AA$5:$AF$40,K$2,FALSE))</f>
        <v>#N/A</v>
      </c>
      <c r="L26" s="128" t="e">
        <f>IF($B26="","",IF($K26=0,MAX(C4:C39),VLOOKUP($K26,'FLIGHT-D'!$C$6:$G$41,L$2,FALSE)+IF((VLOOKUP(K26,'Day-2'!N5:O40,2,FALSE)="A"),MAX(C4:C39),$C26)))</f>
        <v>#N/A</v>
      </c>
    </row>
    <row r="27" spans="1:15" ht="12.75" customHeight="1" x14ac:dyDescent="0.2">
      <c r="A27" s="110" t="e">
        <f t="shared" si="1"/>
        <v>#N/A</v>
      </c>
      <c r="B27" s="127" t="e">
        <f>IF('Day-1'!C28=0,"",'Day-1'!C28)</f>
        <v>#N/A</v>
      </c>
      <c r="C27" s="128" t="e">
        <f>IF(B27="","",VLOOKUP($B27,'Day-2'!$AA$5:$AF$40,C$2,FALSE))</f>
        <v>#N/A</v>
      </c>
      <c r="D27" s="131"/>
      <c r="E27" s="128" t="e">
        <f>IF(B27="","",VLOOKUP($B27,'Day-2'!$AA$5:$AF$40,E$2,FALSE))</f>
        <v>#N/A</v>
      </c>
      <c r="F27" s="128" t="e">
        <f>IF($B27="","",IF($E27=0,MAX(C4:C39),VLOOKUP($E27,'FLIGHT-A'!$C$6:$G$41,F$2,FALSE)+IF((VLOOKUP(E27,'Day-2'!E5:O40,2,FALSE)="A"),MAX(C4:C39),+C27)))</f>
        <v>#N/A</v>
      </c>
      <c r="G27" s="128" t="e">
        <f>IF($B27="","",VLOOKUP($B27,'Day-2'!$AA$5:$AF$40,G$2,FALSE))</f>
        <v>#N/A</v>
      </c>
      <c r="H27" s="128" t="e">
        <f>IF($B27="","",IF($G27=0,MAX(C4:C39),VLOOKUP($G27,'FLIGHT-B'!$C$6:$G$41,H$2,FALSE)+IF((VLOOKUP(G27,'Day-2'!H5:O40,2,FALSE)="A"),MAX(C4:C39),+$C27)))</f>
        <v>#N/A</v>
      </c>
      <c r="I27" s="128" t="e">
        <f>IF($B27="","",VLOOKUP($B27,'Day-2'!$AA$5:$AF$40,I$2,FALSE))</f>
        <v>#N/A</v>
      </c>
      <c r="J27" s="128" t="e">
        <f>IF($B27="","",IF($I27=0,MAX(C4:C39),VLOOKUP($I27,'FLIGHT-C'!$C$6:$G$41,J$2,FALSE)+IF((VLOOKUP(I27,'Day-2'!K5:O40,2,FALSE)="A"),MAX(C4:C39),+$C27)))</f>
        <v>#N/A</v>
      </c>
      <c r="K27" s="128" t="e">
        <f>IF($B27="","",VLOOKUP($B27,'Day-2'!$AA$5:$AF$40,K$2,FALSE))</f>
        <v>#N/A</v>
      </c>
      <c r="L27" s="128" t="e">
        <f>IF($B27="","",IF($K27=0,MAX(C4:C39),VLOOKUP($K27,'FLIGHT-D'!$C$6:$G$41,L$2,FALSE)+IF((VLOOKUP(K27,'Day-2'!N5:O40,2,FALSE)="A"),MAX(C4:C39),$C27)))</f>
        <v>#N/A</v>
      </c>
    </row>
    <row r="28" spans="1:15" ht="12.75" customHeight="1" x14ac:dyDescent="0.2">
      <c r="A28" s="110" t="e">
        <f t="shared" si="1"/>
        <v>#N/A</v>
      </c>
      <c r="B28" s="127" t="e">
        <f>IF('Day-1'!C29=0,"",'Day-1'!C29)</f>
        <v>#N/A</v>
      </c>
      <c r="C28" s="128" t="e">
        <f>IF(B28="","",VLOOKUP($B28,'Day-2'!$AA$5:$AF$40,C$2,FALSE))</f>
        <v>#N/A</v>
      </c>
      <c r="D28" s="131"/>
      <c r="E28" s="128" t="e">
        <f>IF(B28="","",VLOOKUP($B28,'Day-2'!$AA$5:$AF$40,E$2,FALSE))</f>
        <v>#N/A</v>
      </c>
      <c r="F28" s="128" t="e">
        <f>IF($B28="","",IF($E28=0,MAX(C4:C39),VLOOKUP($E28,'FLIGHT-A'!$C$6:$G$41,F$2,FALSE)+IF((VLOOKUP(E28,'Day-2'!E5:O40,2,FALSE)="A"),MAX(C4:C39),+C28)))</f>
        <v>#N/A</v>
      </c>
      <c r="G28" s="128" t="e">
        <f>IF($B28="","",VLOOKUP($B28,'Day-2'!$AA$5:$AF$40,G$2,FALSE))</f>
        <v>#N/A</v>
      </c>
      <c r="H28" s="128" t="e">
        <f>IF($B28="","",IF($G28=0,MAX(C4:C39),VLOOKUP($G28,'FLIGHT-B'!$C$6:$G$41,H$2,FALSE)+IF((VLOOKUP(G28,'Day-2'!H5:O40,2,FALSE)="A"),MAX(C4:C39),+$C28)))</f>
        <v>#N/A</v>
      </c>
      <c r="I28" s="128" t="e">
        <f>IF($B28="","",VLOOKUP($B28,'Day-2'!$AA$5:$AF$40,I$2,FALSE))</f>
        <v>#N/A</v>
      </c>
      <c r="J28" s="128" t="e">
        <f>IF($B28="","",IF($I28=0,MAX(C4:C39),VLOOKUP($I28,'FLIGHT-C'!$C$6:$G$41,J$2,FALSE)+IF((VLOOKUP(I28,'Day-2'!K5:O40,2,FALSE)="A"),MAX(C4:C39),+$C28)))</f>
        <v>#N/A</v>
      </c>
      <c r="K28" s="128" t="e">
        <f>IF($B28="","",VLOOKUP($B28,'Day-2'!$AA$5:$AF$40,K$2,FALSE))</f>
        <v>#N/A</v>
      </c>
      <c r="L28" s="128" t="e">
        <f>IF($B28="","",IF($K28=0,MAX(C4:C39),VLOOKUP($K28,'FLIGHT-D'!$C$6:$G$41,L$2,FALSE)+IF((VLOOKUP(K28,'Day-2'!N5:O40,2,FALSE)="A"),MAX(C4:C39),$C28)))</f>
        <v>#N/A</v>
      </c>
    </row>
    <row r="29" spans="1:15" x14ac:dyDescent="0.2">
      <c r="A29" s="110" t="e">
        <f t="shared" si="1"/>
        <v>#N/A</v>
      </c>
      <c r="B29" s="127" t="e">
        <f>IF('Day-1'!C30=0,"",'Day-1'!C30)</f>
        <v>#N/A</v>
      </c>
      <c r="C29" s="128" t="e">
        <f>IF(B29="","",VLOOKUP($B29,'Day-2'!$AA$5:$AF$40,C$2,FALSE))</f>
        <v>#N/A</v>
      </c>
      <c r="D29" s="131"/>
      <c r="E29" s="128" t="e">
        <f>IF(B29="","",VLOOKUP($B29,'Day-2'!$AA$5:$AF$40,E$2,FALSE))</f>
        <v>#N/A</v>
      </c>
      <c r="F29" s="128" t="e">
        <f>IF($B29="","",IF($E29=0,MAX(C4:C39),VLOOKUP($E29,'FLIGHT-A'!$C$6:$G$41,F$2,FALSE)+IF((VLOOKUP(E29,'Day-2'!E5:O40,2,FALSE)="A"),MAX(C4:C39),+C29)))</f>
        <v>#N/A</v>
      </c>
      <c r="G29" s="128" t="e">
        <f>IF($B29="","",VLOOKUP($B29,'Day-2'!$AA$5:$AF$40,G$2,FALSE))</f>
        <v>#N/A</v>
      </c>
      <c r="H29" s="128" t="e">
        <f>IF($B29="","",IF($G29=0,MAX(C4:C39),VLOOKUP($G29,'FLIGHT-B'!$C$6:$G$41,H$2,FALSE)+IF((VLOOKUP(G29,'Day-2'!H5:O40,2,FALSE)="A"),MAX(C4:C39),+$C29)))</f>
        <v>#N/A</v>
      </c>
      <c r="I29" s="128" t="e">
        <f>IF($B29="","",VLOOKUP($B29,'Day-2'!$AA$5:$AF$40,I$2,FALSE))</f>
        <v>#N/A</v>
      </c>
      <c r="J29" s="128" t="e">
        <f>IF($B29="","",IF($I29=0,MAX(C4:C39),VLOOKUP($I29,'FLIGHT-C'!$C$6:$G$41,J$2,FALSE)+IF((VLOOKUP(I29,'Day-2'!K5:O40,2,FALSE)="A"),MAX(C4:C39),+$C29)))</f>
        <v>#N/A</v>
      </c>
      <c r="K29" s="128" t="e">
        <f>IF($B29="","",VLOOKUP($B29,'Day-2'!$AA$5:$AF$40,K$2,FALSE))</f>
        <v>#N/A</v>
      </c>
      <c r="L29" s="128" t="e">
        <f>IF($B29="","",IF($K29=0,MAX(C4:C39),VLOOKUP($K29,'FLIGHT-D'!$C$6:$G$41,L$2,FALSE)+IF((VLOOKUP(K29,'Day-2'!N5:O40,2,FALSE)="A"),MAX(C4:C39),$C29)))</f>
        <v>#N/A</v>
      </c>
    </row>
    <row r="30" spans="1:15" x14ac:dyDescent="0.2">
      <c r="A30" s="110" t="e">
        <f t="shared" si="1"/>
        <v>#N/A</v>
      </c>
      <c r="B30" s="127" t="e">
        <f>IF('Day-1'!C31=0,"",'Day-1'!C31)</f>
        <v>#N/A</v>
      </c>
      <c r="C30" s="128" t="e">
        <f>IF(B30="","",VLOOKUP($B30,'Day-2'!$AA$5:$AF$40,C$2,FALSE))</f>
        <v>#N/A</v>
      </c>
      <c r="D30" s="131"/>
      <c r="E30" s="128" t="e">
        <f>IF(B30="","",VLOOKUP($B30,'Day-2'!$AA$5:$AF$40,E$2,FALSE))</f>
        <v>#N/A</v>
      </c>
      <c r="F30" s="128" t="e">
        <f>IF($B30="","",IF($E30=0,MAX(C4:C39),VLOOKUP($E30,'FLIGHT-A'!$C$6:$G$41,F$2,FALSE)+IF((VLOOKUP(E30,'Day-2'!E5:O40,2,FALSE)="A"),MAX(C4:C39),+C30)))</f>
        <v>#N/A</v>
      </c>
      <c r="G30" s="128" t="e">
        <f>IF($B30="","",VLOOKUP($B30,'Day-2'!$AA$5:$AF$40,G$2,FALSE))</f>
        <v>#N/A</v>
      </c>
      <c r="H30" s="128" t="e">
        <f>IF($B30="","",IF($G30=0,MAX(C4:C39),VLOOKUP($G30,'FLIGHT-B'!$C$6:$G$41,H$2,FALSE)+IF((VLOOKUP(G30,'Day-2'!H5:O40,2,FALSE)="A"),MAX(C4:C39),+$C30)))</f>
        <v>#N/A</v>
      </c>
      <c r="I30" s="128" t="e">
        <f>IF($B30="","",VLOOKUP($B30,'Day-2'!$AA$5:$AF$40,I$2,FALSE))</f>
        <v>#N/A</v>
      </c>
      <c r="J30" s="128" t="e">
        <f>IF($B30="","",IF($I30=0,MAX(C4:C39),VLOOKUP($I30,'FLIGHT-C'!$C$6:$G$41,J$2,FALSE)+IF((VLOOKUP(I30,'Day-2'!K5:O40,2,FALSE)="A"),MAX(C4:C39),+$C30)))</f>
        <v>#N/A</v>
      </c>
      <c r="K30" s="128" t="e">
        <f>IF($B30="","",VLOOKUP($B30,'Day-2'!$AA$5:$AF$40,K$2,FALSE))</f>
        <v>#N/A</v>
      </c>
      <c r="L30" s="128" t="e">
        <f>IF($B30="","",IF($K30=0,MAX(C4:C39),VLOOKUP($K30,'FLIGHT-D'!$C$6:$G$41,L$2,FALSE)+IF((VLOOKUP(K30,'Day-2'!N5:O40,2,FALSE)="A"),MAX(C4:C39),$C30)))</f>
        <v>#N/A</v>
      </c>
    </row>
    <row r="31" spans="1:15" x14ac:dyDescent="0.2">
      <c r="A31" s="110" t="e">
        <f t="shared" si="1"/>
        <v>#N/A</v>
      </c>
      <c r="B31" s="127" t="e">
        <f>IF('Day-1'!C32=0,"",'Day-1'!C32)</f>
        <v>#N/A</v>
      </c>
      <c r="C31" s="128" t="e">
        <f>IF(B31="","",VLOOKUP($B31,'Day-2'!$AA$5:$AF$40,C$2,FALSE))</f>
        <v>#N/A</v>
      </c>
      <c r="D31" s="131"/>
      <c r="E31" s="128" t="e">
        <f>IF(B31="","",VLOOKUP($B31,'Day-2'!$AA$5:$AF$40,E$2,FALSE))</f>
        <v>#N/A</v>
      </c>
      <c r="F31" s="128" t="e">
        <f>IF($B31="","",IF($E31=0,MAX(C4:C39),VLOOKUP($E31,'FLIGHT-A'!$C$6:$G$41,F$2,FALSE)+IF((VLOOKUP(E31,'Day-2'!E5:O40,2,FALSE)="A"),MAX(C4:C39),+C31)))</f>
        <v>#N/A</v>
      </c>
      <c r="G31" s="128" t="e">
        <f>IF($B31="","",VLOOKUP($B31,'Day-2'!$AA$5:$AF$40,G$2,FALSE))</f>
        <v>#N/A</v>
      </c>
      <c r="H31" s="128" t="e">
        <f>IF($B31="","",IF($G31=0,MAX(C4:C39),VLOOKUP($G31,'FLIGHT-B'!$C$6:$G$41,H$2,FALSE)+IF((VLOOKUP(G31,'Day-2'!H5:O40,2,FALSE)="A"),MAX(C4:C39),+$C31)))</f>
        <v>#N/A</v>
      </c>
      <c r="I31" s="128" t="e">
        <f>IF($B31="","",VLOOKUP($B31,'Day-2'!$AA$5:$AF$40,I$2,FALSE))</f>
        <v>#N/A</v>
      </c>
      <c r="J31" s="128" t="e">
        <f>IF($B31="","",IF($I31=0,MAX(C4:C39),VLOOKUP($I31,'FLIGHT-C'!$C$6:$G$41,J$2,FALSE)+IF((VLOOKUP(I31,'Day-2'!K5:O40,2,FALSE)="A"),MAX(C4:C39),+$C31)))</f>
        <v>#N/A</v>
      </c>
      <c r="K31" s="128" t="e">
        <f>IF($B31="","",VLOOKUP($B31,'Day-2'!$AA$5:$AF$40,K$2,FALSE))</f>
        <v>#N/A</v>
      </c>
      <c r="L31" s="128" t="e">
        <f>IF($B31="","",IF($K31=0,MAX(C4:C39),VLOOKUP($K31,'FLIGHT-D'!$C$6:$G$41,L$2,FALSE)+IF((VLOOKUP(K31,'Day-2'!N5:O40,2,FALSE)="A"),MAX(C4:C39),$C31)))</f>
        <v>#N/A</v>
      </c>
    </row>
    <row r="32" spans="1:15" x14ac:dyDescent="0.2">
      <c r="A32" s="110" t="e">
        <f t="shared" si="1"/>
        <v>#N/A</v>
      </c>
      <c r="B32" s="127" t="e">
        <f>IF('Day-1'!C33=0,"",'Day-1'!C33)</f>
        <v>#N/A</v>
      </c>
      <c r="C32" s="128" t="e">
        <f>IF(B32="","",VLOOKUP($B32,'Day-2'!$AA$5:$AF$40,C$2,FALSE))</f>
        <v>#N/A</v>
      </c>
      <c r="D32" s="131"/>
      <c r="E32" s="128" t="e">
        <f>IF(B32="","",VLOOKUP($B32,'Day-2'!$AA$5:$AF$40,E$2,FALSE))</f>
        <v>#N/A</v>
      </c>
      <c r="F32" s="128" t="e">
        <f>IF($B32="","",IF($E32=0,MAX(C4:C39),VLOOKUP($E32,'FLIGHT-A'!$C$6:$G$41,F$2,FALSE)+IF((VLOOKUP(E32,'Day-2'!E5:O40,2,FALSE)="A"),MAX(C4:C39),+C32)))</f>
        <v>#N/A</v>
      </c>
      <c r="G32" s="128" t="e">
        <f>IF($B32="","",VLOOKUP($B32,'Day-2'!$AA$5:$AF$40,G$2,FALSE))</f>
        <v>#N/A</v>
      </c>
      <c r="H32" s="128" t="e">
        <f>IF($B32="","",IF($G32=0,MAX(C4:C39),VLOOKUP($G32,'FLIGHT-B'!$C$6:$G$41,H$2,FALSE)+IF((VLOOKUP(G32,'Day-2'!H5:O40,2,FALSE)="A"),MAX(C4:C39),+$C32)))</f>
        <v>#N/A</v>
      </c>
      <c r="I32" s="128" t="e">
        <f>IF($B32="","",VLOOKUP($B32,'Day-2'!$AA$5:$AF$40,I$2,FALSE))</f>
        <v>#N/A</v>
      </c>
      <c r="J32" s="128" t="e">
        <f>IF($B32="","",IF($I32=0,MAX(C4:C39),VLOOKUP($I32,'FLIGHT-C'!$C$6:$G$41,J$2,FALSE)+IF((VLOOKUP(I32,'Day-2'!K5:O40,2,FALSE)="A"),MAX(C4:C39),+$C32)))</f>
        <v>#N/A</v>
      </c>
      <c r="K32" s="128" t="e">
        <f>IF($B32="","",VLOOKUP($B32,'Day-2'!$AA$5:$AF$40,K$2,FALSE))</f>
        <v>#N/A</v>
      </c>
      <c r="L32" s="128" t="e">
        <f>IF($B32="","",IF($K32=0,MAX(C4:C39),VLOOKUP($K32,'FLIGHT-D'!$C$6:$G$41,L$2,FALSE)+IF((VLOOKUP(K32,'Day-2'!N5:O40,2,FALSE)="A"),MAX(C4:C39),$C32)))</f>
        <v>#N/A</v>
      </c>
    </row>
    <row r="33" spans="1:12" x14ac:dyDescent="0.2">
      <c r="A33" s="110" t="e">
        <f t="shared" si="1"/>
        <v>#N/A</v>
      </c>
      <c r="B33" s="127" t="e">
        <f>IF('Day-1'!C34=0,"",'Day-1'!C34)</f>
        <v>#N/A</v>
      </c>
      <c r="C33" s="128" t="e">
        <f>IF(B33="","",VLOOKUP($B33,'Day-2'!$AA$5:$AF$40,C$2,FALSE))</f>
        <v>#N/A</v>
      </c>
      <c r="D33" s="131"/>
      <c r="E33" s="128" t="e">
        <f>IF(B33="","",VLOOKUP($B33,'Day-2'!$AA$5:$AF$40,E$2,FALSE))</f>
        <v>#N/A</v>
      </c>
      <c r="F33" s="128" t="e">
        <f>IF($B33="","",IF($E33=0,MAX(C4:C39),VLOOKUP($E33,'FLIGHT-A'!$C$6:$G$41,F$2,FALSE)+IF((VLOOKUP(E33,'Day-2'!E5:O40,2,FALSE)="A"),MAX(C4:C39),+C33)))</f>
        <v>#N/A</v>
      </c>
      <c r="G33" s="128" t="e">
        <f>IF($B33="","",VLOOKUP($B33,'Day-2'!$AA$5:$AF$40,G$2,FALSE))</f>
        <v>#N/A</v>
      </c>
      <c r="H33" s="128" t="e">
        <f>IF($B33="","",IF($G33=0,MAX(C4:C39),VLOOKUP($G33,'FLIGHT-B'!$C$6:$G$41,H$2,FALSE)+IF((VLOOKUP(G33,'Day-2'!H5:O40,2,FALSE)="A"),MAX(C4:C39),+$C33)))</f>
        <v>#N/A</v>
      </c>
      <c r="I33" s="128" t="e">
        <f>IF($B33="","",VLOOKUP($B33,'Day-2'!$AA$5:$AF$40,I$2,FALSE))</f>
        <v>#N/A</v>
      </c>
      <c r="J33" s="128" t="e">
        <f>IF($B33="","",IF($I33=0,MAX(C4:C39),VLOOKUP($I33,'FLIGHT-C'!$C$6:$G$41,J$2,FALSE)+IF((VLOOKUP(I33,'Day-2'!K5:O40,2,FALSE)="A"),MAX(C4:C39),+$C33)))</f>
        <v>#N/A</v>
      </c>
      <c r="K33" s="128" t="e">
        <f>IF($B33="","",VLOOKUP($B33,'Day-2'!$AA$5:$AF$40,K$2,FALSE))</f>
        <v>#N/A</v>
      </c>
      <c r="L33" s="128" t="e">
        <f>IF($B33="","",IF($K33=0,MAX(C4:C39),VLOOKUP($K33,'FLIGHT-D'!$C$6:$G$41,L$2,FALSE)+IF((VLOOKUP(K33,'Day-2'!N5:O40,2,FALSE)="A"),MAX(C4:C39),$C33)))</f>
        <v>#N/A</v>
      </c>
    </row>
    <row r="34" spans="1:12" x14ac:dyDescent="0.2">
      <c r="A34" s="110" t="e">
        <f t="shared" si="1"/>
        <v>#N/A</v>
      </c>
      <c r="B34" s="127" t="e">
        <f>IF('Day-1'!C35=0,"",'Day-1'!C35)</f>
        <v>#N/A</v>
      </c>
      <c r="C34" s="128" t="e">
        <f>IF(B34="","",VLOOKUP($B34,'Day-2'!$AA$5:$AF$40,C$2,FALSE))</f>
        <v>#N/A</v>
      </c>
      <c r="D34" s="131"/>
      <c r="E34" s="128" t="e">
        <f>IF(B34="","",VLOOKUP($B34,'Day-2'!$AA$5:$AF$40,E$2,FALSE))</f>
        <v>#N/A</v>
      </c>
      <c r="F34" s="128" t="e">
        <f>IF($B34="","",IF($E34=0,MAX(C4:C39),VLOOKUP($E34,'FLIGHT-A'!$C$6:$G$41,F$2,FALSE)+IF((VLOOKUP(E34,'Day-2'!E5:O40,2,FALSE)="A"),MAX(C4:C39),+C34)))</f>
        <v>#N/A</v>
      </c>
      <c r="G34" s="128" t="e">
        <f>IF($B34="","",VLOOKUP($B34,'Day-2'!$AA$5:$AF$40,G$2,FALSE))</f>
        <v>#N/A</v>
      </c>
      <c r="H34" s="128" t="e">
        <f>IF($B34="","",IF($G34=0,MAX(C4:C39),VLOOKUP($G34,'FLIGHT-B'!$C$6:$G$41,H$2,FALSE)+IF((VLOOKUP(G34,'Day-2'!H5:O40,2,FALSE)="A"),MAX(C4:C39),+$C34)))</f>
        <v>#N/A</v>
      </c>
      <c r="I34" s="128" t="e">
        <f>IF($B34="","",VLOOKUP($B34,'Day-2'!$AA$5:$AF$40,I$2,FALSE))</f>
        <v>#N/A</v>
      </c>
      <c r="J34" s="128" t="e">
        <f>IF($B34="","",IF($I34=0,MAX(C4:C39),VLOOKUP($I34,'FLIGHT-C'!$C$6:$G$41,J$2,FALSE)+IF((VLOOKUP(I34,'Day-2'!K5:O40,2,FALSE)="A"),MAX(C4:C39),+$C34)))</f>
        <v>#N/A</v>
      </c>
      <c r="K34" s="128" t="e">
        <f>IF($B34="","",VLOOKUP($B34,'Day-2'!$AA$5:$AF$40,K$2,FALSE))</f>
        <v>#N/A</v>
      </c>
      <c r="L34" s="128" t="e">
        <f>IF($B34="","",IF($K34=0,MAX(C4:C39),VLOOKUP($K34,'FLIGHT-D'!$C$6:$G$41,L$2,FALSE)+IF((VLOOKUP(K34,'Day-2'!N5:O40,2,FALSE)="A"),MAX(C4:C39),$C34)))</f>
        <v>#N/A</v>
      </c>
    </row>
    <row r="35" spans="1:12" x14ac:dyDescent="0.2">
      <c r="A35" s="110" t="e">
        <f t="shared" si="1"/>
        <v>#N/A</v>
      </c>
      <c r="B35" s="127" t="e">
        <f>IF('Day-1'!C36=0,"",'Day-1'!C36)</f>
        <v>#N/A</v>
      </c>
      <c r="C35" s="128" t="e">
        <f>IF(B35="","",VLOOKUP($B35,'Day-2'!$AA$5:$AF$40,C$2,FALSE))</f>
        <v>#N/A</v>
      </c>
      <c r="D35" s="131"/>
      <c r="E35" s="128" t="e">
        <f>IF(B35="","",VLOOKUP($B35,'Day-2'!$AA$5:$AF$40,E$2,FALSE))</f>
        <v>#N/A</v>
      </c>
      <c r="F35" s="128" t="e">
        <f>IF($B35="","",IF($E35=0,MAX(C4:C39),VLOOKUP($E35,'FLIGHT-A'!$C$6:$G$41,F$2,FALSE)+IF((VLOOKUP(E35,'Day-2'!E5:O40,2,FALSE)="A"),MAX(C4:C39),+C35)))</f>
        <v>#N/A</v>
      </c>
      <c r="G35" s="128" t="e">
        <f>IF($B35="","",VLOOKUP($B35,'Day-2'!$AA$5:$AF$40,G$2,FALSE))</f>
        <v>#N/A</v>
      </c>
      <c r="H35" s="128" t="e">
        <f>IF($B35="","",IF($G35=0,MAX(C4:C39),VLOOKUP($G35,'FLIGHT-B'!$C$6:$G$41,H$2,FALSE)+IF((VLOOKUP(G35,'Day-2'!H5:O40,2,FALSE)="A"),MAX(C4:C39),+$C35)))</f>
        <v>#N/A</v>
      </c>
      <c r="I35" s="128" t="e">
        <f>IF($B35="","",VLOOKUP($B35,'Day-2'!$AA$5:$AF$40,I$2,FALSE))</f>
        <v>#N/A</v>
      </c>
      <c r="J35" s="128" t="e">
        <f>IF($B35="","",IF($I35=0,MAX(C4:C39),VLOOKUP($I35,'FLIGHT-C'!$C$6:$G$41,J$2,FALSE)+IF((VLOOKUP(I35,'Day-2'!K5:O40,2,FALSE)="A"),MAX(C4:C39),+$C35)))</f>
        <v>#N/A</v>
      </c>
      <c r="K35" s="128" t="e">
        <f>IF($B35="","",VLOOKUP($B35,'Day-2'!$AA$5:$AF$40,K$2,FALSE))</f>
        <v>#N/A</v>
      </c>
      <c r="L35" s="128" t="e">
        <f>IF($B35="","",IF($K35=0,MAX(C4:C39),VLOOKUP($K35,'FLIGHT-D'!$C$6:$G$41,L$2,FALSE)+IF((VLOOKUP(K35,'Day-2'!N5:O40,2,FALSE)="A"),MAX(C4:C39),$C35)))</f>
        <v>#N/A</v>
      </c>
    </row>
    <row r="36" spans="1:12" x14ac:dyDescent="0.2">
      <c r="A36" s="110" t="e">
        <f t="shared" si="1"/>
        <v>#N/A</v>
      </c>
      <c r="B36" s="127" t="e">
        <f>IF('Day-1'!C37=0,"",'Day-1'!C37)</f>
        <v>#N/A</v>
      </c>
      <c r="C36" s="128" t="e">
        <f>IF(B36="","",VLOOKUP($B36,'Day-2'!$AA$5:$AF$40,C$2,FALSE))</f>
        <v>#N/A</v>
      </c>
      <c r="D36" s="131"/>
      <c r="E36" s="128" t="e">
        <f>IF(B36="","",VLOOKUP($B36,'Day-2'!$AA$5:$AF$40,E$2,FALSE))</f>
        <v>#N/A</v>
      </c>
      <c r="F36" s="128" t="e">
        <f>IF($B36="","",IF($E36=0,MAX(C4:C39),VLOOKUP($E36,'FLIGHT-A'!$C$6:$G$41,F$2,FALSE)+IF((VLOOKUP(E36,'Day-2'!E5:O40,2,FALSE)="A"),MAX(C4:C39),+C36)))</f>
        <v>#N/A</v>
      </c>
      <c r="G36" s="128" t="e">
        <f>IF($B36="","",VLOOKUP($B36,'Day-2'!$AA$5:$AF$40,G$2,FALSE))</f>
        <v>#N/A</v>
      </c>
      <c r="H36" s="128" t="e">
        <f>IF($B36="","",IF($G36=0,MAX(C4:C39),VLOOKUP($G36,'FLIGHT-B'!$C$6:$G$41,H$2,FALSE)+IF((VLOOKUP(G36,'Day-2'!H5:O40,2,FALSE)="A"),MAX(C4:C39),+$C36)))</f>
        <v>#N/A</v>
      </c>
      <c r="I36" s="128" t="e">
        <f>IF($B36="","",VLOOKUP($B36,'Day-2'!$AA$5:$AF$40,I$2,FALSE))</f>
        <v>#N/A</v>
      </c>
      <c r="J36" s="128" t="e">
        <f>IF($B36="","",IF($I36=0,MAX(C4:C39),VLOOKUP($I36,'FLIGHT-C'!$C$6:$G$41,J$2,FALSE)+IF((VLOOKUP(I36,'Day-2'!K5:O40,2,FALSE)="A"),MAX(C4:C39),+$C36)))</f>
        <v>#N/A</v>
      </c>
      <c r="K36" s="128" t="e">
        <f>IF($B36="","",VLOOKUP($B36,'Day-2'!$AA$5:$AF$40,K$2,FALSE))</f>
        <v>#N/A</v>
      </c>
      <c r="L36" s="128" t="e">
        <f>IF($B36="","",IF($K36=0,MAX(C4:C39),VLOOKUP($K36,'FLIGHT-D'!$C$6:$G$41,L$2,FALSE)+IF((VLOOKUP(K36,'Day-2'!N5:O40,2,FALSE)="A"),MAX(C4:C39),$C36)))</f>
        <v>#N/A</v>
      </c>
    </row>
    <row r="37" spans="1:12" x14ac:dyDescent="0.2">
      <c r="A37" s="110" t="e">
        <f t="shared" si="1"/>
        <v>#N/A</v>
      </c>
      <c r="B37" s="127" t="e">
        <f>IF('Day-1'!C38=0,"",'Day-1'!C38)</f>
        <v>#N/A</v>
      </c>
      <c r="C37" s="128" t="e">
        <f>IF(B37="","",VLOOKUP($B37,'Day-2'!$AA$5:$AF$40,C$2,FALSE))</f>
        <v>#N/A</v>
      </c>
      <c r="D37" s="131"/>
      <c r="E37" s="128" t="e">
        <f>IF(B37="","",VLOOKUP($B37,'Day-2'!$AA$5:$AF$40,E$2,FALSE))</f>
        <v>#N/A</v>
      </c>
      <c r="F37" s="128" t="e">
        <f>IF($B37="","",IF($E37=0,MAX(C4:C39),VLOOKUP($E37,'FLIGHT-A'!$C$6:$G$41,F$2,FALSE)+IF((VLOOKUP(E37,'Day-2'!E5:O40,2,FALSE)="A"),MAX(C4:C39),+C37)))</f>
        <v>#N/A</v>
      </c>
      <c r="G37" s="128" t="e">
        <f>IF($B37="","",VLOOKUP($B37,'Day-2'!$AA$5:$AF$40,G$2,FALSE))</f>
        <v>#N/A</v>
      </c>
      <c r="H37" s="128" t="e">
        <f>IF($B37="","",IF($G37=0,MAX(C4:C39),VLOOKUP($G37,'FLIGHT-B'!$C$6:$G$41,H$2,FALSE)+IF((VLOOKUP(G37,'Day-2'!H5:O40,2,FALSE)="A"),MAX(C4:C39),+$C37)))</f>
        <v>#N/A</v>
      </c>
      <c r="I37" s="128" t="e">
        <f>IF($B37="","",VLOOKUP($B37,'Day-2'!$AA$5:$AF$40,I$2,FALSE))</f>
        <v>#N/A</v>
      </c>
      <c r="J37" s="128" t="e">
        <f>IF($B37="","",IF($I37=0,MAX(C4:C39),VLOOKUP($I37,'FLIGHT-C'!$C$6:$G$41,J$2,FALSE)+IF((VLOOKUP(I37,'Day-2'!K5:O40,2,FALSE)="A"),MAX(C4:C39),+$C37)))</f>
        <v>#N/A</v>
      </c>
      <c r="K37" s="128" t="e">
        <f>IF($B37="","",VLOOKUP($B37,'Day-2'!$AA$5:$AF$40,K$2,FALSE))</f>
        <v>#N/A</v>
      </c>
      <c r="L37" s="128" t="e">
        <f>IF($B37="","",IF($K37=0,MAX(C4:C39),VLOOKUP($K37,'FLIGHT-D'!$C$6:$G$41,L$2,FALSE)+IF((VLOOKUP(K37,'Day-2'!N5:O40,2,FALSE)="A"),MAX(C4:C39),$C37)))</f>
        <v>#N/A</v>
      </c>
    </row>
    <row r="38" spans="1:12" x14ac:dyDescent="0.2">
      <c r="A38" s="110" t="e">
        <f t="shared" si="1"/>
        <v>#N/A</v>
      </c>
      <c r="B38" s="127" t="e">
        <f>IF('Day-1'!C39=0,"",'Day-1'!C39)</f>
        <v>#N/A</v>
      </c>
      <c r="C38" s="128" t="e">
        <f>IF(B38="","",VLOOKUP($B38,'Day-2'!$AA$5:$AF$40,C$2,FALSE))</f>
        <v>#N/A</v>
      </c>
      <c r="D38" s="131"/>
      <c r="E38" s="128" t="e">
        <f>IF(B38="","",VLOOKUP($B38,'Day-2'!$AA$5:$AF$40,E$2,FALSE))</f>
        <v>#N/A</v>
      </c>
      <c r="F38" s="128" t="e">
        <f>IF($B38="","",IF($E38=0,MAX(C4:C39),VLOOKUP($E38,'FLIGHT-A'!$C$6:$G$41,F$2,FALSE)+IF((VLOOKUP(E38,'Day-2'!E5:O40,2,FALSE)="A"),MAX(C4:C39),+C38)))</f>
        <v>#N/A</v>
      </c>
      <c r="G38" s="128" t="e">
        <f>IF($B38="","",VLOOKUP($B38,'Day-2'!$AA$5:$AF$40,G$2,FALSE))</f>
        <v>#N/A</v>
      </c>
      <c r="H38" s="128" t="e">
        <f>IF($B38="","",IF($G38=0,MAX(C4:C39),VLOOKUP($G38,'FLIGHT-B'!$C$6:$G$41,H$2,FALSE)+IF((VLOOKUP(G38,'Day-2'!H5:O40,2,FALSE)="A"),MAX(C4:C39),+$C38)))</f>
        <v>#N/A</v>
      </c>
      <c r="I38" s="128" t="e">
        <f>IF($B38="","",VLOOKUP($B38,'Day-2'!$AA$5:$AF$40,I$2,FALSE))</f>
        <v>#N/A</v>
      </c>
      <c r="J38" s="128" t="e">
        <f>IF($B38="","",IF($I38=0,MAX(C4:C39),VLOOKUP($I38,'FLIGHT-C'!$C$6:$G$41,J$2,FALSE)+IF((VLOOKUP(I38,'Day-2'!K5:O40,2,FALSE)="A"),MAX(C4:C39),+$C38)))</f>
        <v>#N/A</v>
      </c>
      <c r="K38" s="128" t="e">
        <f>IF($B38="","",VLOOKUP($B38,'Day-2'!$AA$5:$AF$40,K$2,FALSE))</f>
        <v>#N/A</v>
      </c>
      <c r="L38" s="128" t="e">
        <f>IF($B38="","",IF($K38=0,MAX(C4:C39),VLOOKUP($K38,'FLIGHT-D'!$C$6:$G$41,L$2,FALSE)+IF((VLOOKUP(K38,'Day-2'!N5:O40,2,FALSE)="A"),MAX(C4:C39),$C38)))</f>
        <v>#N/A</v>
      </c>
    </row>
    <row r="39" spans="1:12" x14ac:dyDescent="0.2">
      <c r="A39" s="110" t="e">
        <f t="shared" si="1"/>
        <v>#N/A</v>
      </c>
      <c r="B39" s="127" t="e">
        <f>IF('Day-1'!C40=0,"",'Day-1'!C40)</f>
        <v>#N/A</v>
      </c>
      <c r="C39" s="128" t="e">
        <f>IF(B39="","",VLOOKUP($B39,'Day-2'!$AA$5:$AF$40,C$2,FALSE))</f>
        <v>#N/A</v>
      </c>
      <c r="D39" s="131"/>
      <c r="E39" s="128" t="e">
        <f>IF(B39="","",VLOOKUP($B39,'Day-2'!$AA$5:$AF$40,E$2,FALSE))</f>
        <v>#N/A</v>
      </c>
      <c r="F39" s="128" t="e">
        <f>IF($B39="","",IF($E39=0,MAX(C4:C39),VLOOKUP($E39,'FLIGHT-A'!$C$6:$G$41,F$2,FALSE)+IF((VLOOKUP(E39,'Day-2'!E5:O40,2,FALSE)="A"),MAX(C4:C39),+C39)))</f>
        <v>#N/A</v>
      </c>
      <c r="G39" s="128" t="e">
        <f>IF($B39="","",VLOOKUP($B39,'Day-2'!$AA$5:$AF$40,G$2,FALSE))</f>
        <v>#N/A</v>
      </c>
      <c r="H39" s="128" t="e">
        <f>IF($B39="","",IF($G39=0,MAX(C4:C39),VLOOKUP($G39,'FLIGHT-B'!$C$6:$G$41,H$2,FALSE)+IF((VLOOKUP(G39,'Day-2'!H5:O40,2,FALSE)="A"),MAX(C4:C39),+$C39)))</f>
        <v>#N/A</v>
      </c>
      <c r="I39" s="128" t="e">
        <f>IF($B39="","",VLOOKUP($B39,'Day-2'!$AA$5:$AF$40,I$2,FALSE))</f>
        <v>#N/A</v>
      </c>
      <c r="J39" s="128" t="e">
        <f>IF($B39="","",IF($I39=0,MAX(C4:C39),VLOOKUP($I39,'FLIGHT-C'!$C$6:$G$41,J$2,FALSE)+IF((VLOOKUP(I39,'Day-2'!K5:O40,2,FALSE)="A"),+L76,+$C39)))</f>
        <v>#N/A</v>
      </c>
      <c r="K39" s="128" t="e">
        <f>IF($B39="","",VLOOKUP($B39,'Day-2'!$AA$5:$AF$40,K$2,FALSE))</f>
        <v>#N/A</v>
      </c>
      <c r="L39" s="128" t="e">
        <f>IF($B39="","",IF($K39=0,MAX(C4:C39),VLOOKUP($K39,'FLIGHT-D'!$C$6:$G$41,L$2,FALSE)+IF((VLOOKUP(K39,'Day-2'!N5:O40,2,FALSE)="A"),MAX(C4:C39),$C39)))</f>
        <v>#N/A</v>
      </c>
    </row>
    <row r="40" spans="1:12" x14ac:dyDescent="0.2">
      <c r="A40" s="110"/>
    </row>
    <row r="41" spans="1:12" x14ac:dyDescent="0.2">
      <c r="E41" s="203" t="s">
        <v>135</v>
      </c>
      <c r="F41" s="223" t="str">
        <f>IF('Day-2'!W3="","",'Day-2'!W3)</f>
        <v/>
      </c>
      <c r="G41" s="204" t="s">
        <v>40</v>
      </c>
      <c r="H41" s="205" t="s">
        <v>136</v>
      </c>
    </row>
    <row r="42" spans="1:12" x14ac:dyDescent="0.2">
      <c r="E42" s="206"/>
      <c r="F42" s="207" t="s">
        <v>137</v>
      </c>
      <c r="G42" s="208"/>
      <c r="H42" s="209"/>
    </row>
    <row r="43" spans="1:12" x14ac:dyDescent="0.2">
      <c r="E43" s="206"/>
      <c r="F43" s="207" t="s">
        <v>138</v>
      </c>
      <c r="G43" s="210"/>
      <c r="H43" s="209"/>
    </row>
    <row r="44" spans="1:12" x14ac:dyDescent="0.2">
      <c r="E44" s="206"/>
      <c r="F44" s="207" t="s">
        <v>139</v>
      </c>
      <c r="G44" s="210"/>
      <c r="H44" s="209"/>
    </row>
    <row r="46" spans="1:12" hidden="1" x14ac:dyDescent="0.2">
      <c r="E46" s="203" t="s">
        <v>135</v>
      </c>
      <c r="F46" s="223" t="str">
        <f>IF('Day-2'!W5="","",'Day-2'!W5)</f>
        <v/>
      </c>
      <c r="G46" s="204" t="s">
        <v>40</v>
      </c>
      <c r="H46" s="205" t="s">
        <v>136</v>
      </c>
      <c r="K46" s="228"/>
    </row>
    <row r="47" spans="1:12" hidden="1" x14ac:dyDescent="0.2">
      <c r="E47" s="206"/>
      <c r="F47" s="207" t="s">
        <v>137</v>
      </c>
      <c r="G47" s="208"/>
      <c r="H47" s="209"/>
      <c r="K47" s="228" t="s">
        <v>143</v>
      </c>
      <c r="L47" s="229" t="e">
        <f>MAX(C4:C39)</f>
        <v>#N/A</v>
      </c>
    </row>
    <row r="48" spans="1:12" hidden="1" x14ac:dyDescent="0.2">
      <c r="E48" s="206"/>
      <c r="F48" s="207" t="s">
        <v>138</v>
      </c>
      <c r="G48" s="210"/>
      <c r="H48" s="209"/>
    </row>
    <row r="49" spans="5:8" hidden="1" x14ac:dyDescent="0.2">
      <c r="E49" s="206"/>
      <c r="F49" s="207" t="s">
        <v>139</v>
      </c>
      <c r="G49" s="210"/>
      <c r="H49" s="209"/>
    </row>
  </sheetData>
  <sheetProtection sheet="1" selectLockedCells="1"/>
  <mergeCells count="1">
    <mergeCell ref="G1:I1"/>
  </mergeCells>
  <phoneticPr fontId="0" type="noConversion"/>
  <conditionalFormatting sqref="D4:D39">
    <cfRule type="cellIs" dxfId="70" priority="1" stopIfTrue="1" operator="equal">
      <formula>$C3</formula>
    </cfRule>
    <cfRule type="cellIs" dxfId="69" priority="2" stopIfTrue="1" operator="equal">
      <formula>$C5</formula>
    </cfRule>
  </conditionalFormatting>
  <conditionalFormatting sqref="C4:C39">
    <cfRule type="cellIs" dxfId="68" priority="3" stopIfTrue="1" operator="equal">
      <formula>$C3</formula>
    </cfRule>
    <cfRule type="cellIs" dxfId="67" priority="4" stopIfTrue="1" operator="equal">
      <formula>$C5</formula>
    </cfRule>
  </conditionalFormatting>
  <printOptions horizontalCentered="1"/>
  <pageMargins left="0.59" right="0.25" top="0.49" bottom="0.25" header="0.69" footer="0.5"/>
  <pageSetup scale="70" orientation="landscape" horizontalDpi="4294967293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9"/>
  <sheetViews>
    <sheetView zoomScale="75" zoomScaleNormal="100" workbookViewId="0">
      <selection activeCell="G42" sqref="G42"/>
    </sheetView>
  </sheetViews>
  <sheetFormatPr defaultRowHeight="12.75" x14ac:dyDescent="0.2"/>
  <cols>
    <col min="1" max="1" width="3.28515625" customWidth="1"/>
    <col min="2" max="2" width="7.7109375" customWidth="1"/>
    <col min="3" max="3" width="8.42578125" customWidth="1"/>
    <col min="4" max="4" width="0.85546875" customWidth="1"/>
    <col min="5" max="5" width="20.7109375" customWidth="1"/>
    <col min="6" max="6" width="6.85546875" customWidth="1"/>
    <col min="7" max="7" width="21.85546875" customWidth="1"/>
    <col min="8" max="8" width="7.28515625" customWidth="1"/>
    <col min="9" max="9" width="24" customWidth="1"/>
    <col min="10" max="10" width="7.140625" customWidth="1"/>
    <col min="11" max="11" width="22.42578125" customWidth="1"/>
    <col min="12" max="12" width="8.28515625" customWidth="1"/>
    <col min="13" max="13" width="3.7109375" style="132" customWidth="1"/>
    <col min="14" max="14" width="9.140625" style="132"/>
  </cols>
  <sheetData>
    <row r="1" spans="1:12" ht="20.25" x14ac:dyDescent="0.2">
      <c r="B1" s="92"/>
      <c r="C1" s="93"/>
      <c r="D1" s="93"/>
      <c r="F1" s="47"/>
      <c r="G1" s="389" t="s">
        <v>128</v>
      </c>
      <c r="H1" s="389"/>
      <c r="I1" s="389"/>
      <c r="J1" s="47"/>
      <c r="L1" s="47"/>
    </row>
    <row r="2" spans="1:12" ht="12.75" hidden="1" customHeight="1" thickBot="1" x14ac:dyDescent="0.25">
      <c r="B2" s="102"/>
      <c r="C2" s="107">
        <v>6</v>
      </c>
      <c r="D2" s="108"/>
      <c r="E2" s="108">
        <v>2</v>
      </c>
      <c r="F2" s="108">
        <v>7</v>
      </c>
      <c r="G2" s="108">
        <v>3</v>
      </c>
      <c r="H2" s="108">
        <v>7</v>
      </c>
      <c r="I2" s="108">
        <v>4</v>
      </c>
      <c r="J2" s="108">
        <v>7</v>
      </c>
      <c r="K2" s="108">
        <v>5</v>
      </c>
      <c r="L2" s="109">
        <v>7</v>
      </c>
    </row>
    <row r="3" spans="1:12" ht="13.5" thickBot="1" x14ac:dyDescent="0.25">
      <c r="B3" s="105" t="s">
        <v>80</v>
      </c>
      <c r="C3" s="104" t="s">
        <v>45</v>
      </c>
      <c r="D3" s="104"/>
      <c r="E3" s="105" t="s">
        <v>81</v>
      </c>
      <c r="F3" s="106" t="s">
        <v>22</v>
      </c>
      <c r="G3" s="105" t="s">
        <v>82</v>
      </c>
      <c r="H3" s="106" t="s">
        <v>22</v>
      </c>
      <c r="I3" s="105" t="s">
        <v>83</v>
      </c>
      <c r="J3" s="106" t="s">
        <v>22</v>
      </c>
      <c r="K3" s="105" t="s">
        <v>84</v>
      </c>
      <c r="L3" s="106" t="s">
        <v>22</v>
      </c>
    </row>
    <row r="4" spans="1:12" ht="13.5" thickTop="1" x14ac:dyDescent="0.2">
      <c r="A4" s="110" t="e">
        <f t="shared" ref="A4:A39" si="0">IF(B4="","",IF(C4=C3,"TIE",IF(C4=C5,"TIE","")))</f>
        <v>#N/A</v>
      </c>
      <c r="B4" s="127">
        <f>IF('Day-1'!C5=0,"",'Day-1'!C5)</f>
        <v>1</v>
      </c>
      <c r="C4" s="128" t="e">
        <f>IF(B4="","",VLOOKUP($B4,'Day-3'!$AA$5:$AF$40,C$2,FALSE))</f>
        <v>#N/A</v>
      </c>
      <c r="D4" s="131"/>
      <c r="E4" s="128" t="e">
        <f>IF($B4="","",VLOOKUP($B4,'Day-3'!$AA$5:$AF$40,E$2,FALSE))</f>
        <v>#N/A</v>
      </c>
      <c r="F4" s="128" t="e">
        <f>IF($B4="","",IF($E4=0,0,VLOOKUP($E4,'FLIGHT-A'!$C$6:$I$41,F$2,FALSE)))</f>
        <v>#N/A</v>
      </c>
      <c r="G4" s="128" t="e">
        <f>IF($B4="","",VLOOKUP($B4,'Day-3'!$AA$5:$AF$40,G$2,FALSE))</f>
        <v>#N/A</v>
      </c>
      <c r="H4" s="128" t="e">
        <f>IF($B4="","",IF($G4=0,0,VLOOKUP($G4,'FLIGHT-B'!$C$6:$I$41,H$2,FALSE)))</f>
        <v>#N/A</v>
      </c>
      <c r="I4" s="128" t="e">
        <f>IF($B4="","",VLOOKUP($B4,'Day-3'!$AA$5:$AF$40,I$2,FALSE))</f>
        <v>#N/A</v>
      </c>
      <c r="J4" s="128" t="e">
        <f>IF($B4="","",IF($I4=0,0,VLOOKUP($I4,'FLIGHT-C'!$C$6:$I$41,J$2,FALSE)))</f>
        <v>#N/A</v>
      </c>
      <c r="K4" s="128" t="e">
        <f>IF($B4="","",VLOOKUP($B4,'Day-3'!$AA$5:$AF$40,K$2,FALSE))</f>
        <v>#N/A</v>
      </c>
      <c r="L4" s="128" t="e">
        <f>IF($B4="","",IF($K4=0,0,VLOOKUP($K4,'FLIGHT-D'!$C$6:$I$41,L$2,FALSE)))</f>
        <v>#N/A</v>
      </c>
    </row>
    <row r="5" spans="1:12" x14ac:dyDescent="0.2">
      <c r="A5" s="110" t="e">
        <f t="shared" si="0"/>
        <v>#N/A</v>
      </c>
      <c r="B5" s="127" t="e">
        <f>IF('Day-1'!C6=0,"",'Day-1'!C6)</f>
        <v>#N/A</v>
      </c>
      <c r="C5" s="128" t="e">
        <f>IF(B5="","",VLOOKUP($B5,'Day-3'!$AA$5:$AF$40,C$2,FALSE))</f>
        <v>#N/A</v>
      </c>
      <c r="D5" s="131"/>
      <c r="E5" s="128" t="e">
        <f>IF($B5="","",VLOOKUP($B5,'Day-3'!$AA$5:$AF$40,E$2,FALSE))</f>
        <v>#N/A</v>
      </c>
      <c r="F5" s="128" t="e">
        <f>IF($B5="","",IF($E5=0,0,VLOOKUP($E5,'FLIGHT-A'!$C$6:$I$41,F$2,FALSE)))</f>
        <v>#N/A</v>
      </c>
      <c r="G5" s="128" t="e">
        <f>IF($B5="","",VLOOKUP($B5,'Day-3'!$AA$5:$AF$40,G$2,FALSE))</f>
        <v>#N/A</v>
      </c>
      <c r="H5" s="128" t="e">
        <f>IF($B5="","",IF($G5=0,0,VLOOKUP($G5,'FLIGHT-B'!$C$6:$I$41,H$2,FALSE)))</f>
        <v>#N/A</v>
      </c>
      <c r="I5" s="128" t="e">
        <f>IF($B5="","",VLOOKUP($B5,'Day-3'!$AA$5:$AF$40,I$2,FALSE))</f>
        <v>#N/A</v>
      </c>
      <c r="J5" s="128" t="e">
        <f>IF($B5="","",IF($I5=0,0,VLOOKUP($I5,'FLIGHT-C'!$C$6:$I$41,J$2,FALSE)))</f>
        <v>#N/A</v>
      </c>
      <c r="K5" s="128" t="e">
        <f>IF($B5="","",VLOOKUP($B5,'Day-3'!$AA$5:$AF$40,K$2,FALSE))</f>
        <v>#N/A</v>
      </c>
      <c r="L5" s="128" t="e">
        <f>IF($B5="","",IF($K5=0,0,VLOOKUP($K5,'FLIGHT-D'!$C$6:$I$41,L$2,FALSE)))</f>
        <v>#N/A</v>
      </c>
    </row>
    <row r="6" spans="1:12" x14ac:dyDescent="0.2">
      <c r="A6" s="110" t="e">
        <f t="shared" si="0"/>
        <v>#N/A</v>
      </c>
      <c r="B6" s="127" t="e">
        <f>IF('Day-1'!C7=0,"",'Day-1'!C7)</f>
        <v>#N/A</v>
      </c>
      <c r="C6" s="128" t="e">
        <f>IF(B6="","",VLOOKUP($B6,'Day-3'!$AA$5:$AF$40,C$2,FALSE))</f>
        <v>#N/A</v>
      </c>
      <c r="D6" s="131"/>
      <c r="E6" s="128" t="e">
        <f>IF($B6="","",VLOOKUP($B6,'Day-3'!$AA$5:$AF$40,E$2,FALSE))</f>
        <v>#N/A</v>
      </c>
      <c r="F6" s="128" t="e">
        <f>IF($B6="","",IF($E6=0,0,VLOOKUP($E6,'FLIGHT-A'!$C$6:$I$41,F$2,FALSE)))</f>
        <v>#N/A</v>
      </c>
      <c r="G6" s="128" t="e">
        <f>IF($B6="","",VLOOKUP($B6,'Day-3'!$AA$5:$AF$40,G$2,FALSE))</f>
        <v>#N/A</v>
      </c>
      <c r="H6" s="128" t="e">
        <f>IF($B6="","",IF($G6=0,0,VLOOKUP($G6,'FLIGHT-B'!$C$6:$I$41,H$2,FALSE)))</f>
        <v>#N/A</v>
      </c>
      <c r="I6" s="128" t="e">
        <f>IF($B6="","",VLOOKUP($B6,'Day-3'!$AA$5:$AF$40,I$2,FALSE))</f>
        <v>#N/A</v>
      </c>
      <c r="J6" s="128" t="e">
        <f>IF($B6="","",IF($I6=0,0,VLOOKUP($I6,'FLIGHT-C'!$C$6:$I$41,J$2,FALSE)))</f>
        <v>#N/A</v>
      </c>
      <c r="K6" s="128" t="e">
        <f>IF($B6="","",VLOOKUP($B6,'Day-3'!$AA$5:$AF$40,K$2,FALSE))</f>
        <v>#N/A</v>
      </c>
      <c r="L6" s="128" t="e">
        <f>IF($B6="","",IF($K6=0,0,VLOOKUP($K6,'FLIGHT-D'!$C$6:$I$41,L$2,FALSE)))</f>
        <v>#N/A</v>
      </c>
    </row>
    <row r="7" spans="1:12" x14ac:dyDescent="0.2">
      <c r="A7" s="110" t="e">
        <f t="shared" si="0"/>
        <v>#N/A</v>
      </c>
      <c r="B7" s="127" t="e">
        <f>IF('Day-1'!C8=0,"",'Day-1'!C8)</f>
        <v>#N/A</v>
      </c>
      <c r="C7" s="128" t="e">
        <f>IF(B7="","",VLOOKUP($B7,'Day-3'!$AA$5:$AF$40,C$2,FALSE))</f>
        <v>#N/A</v>
      </c>
      <c r="D7" s="131"/>
      <c r="E7" s="128" t="e">
        <f>IF($B7="","",VLOOKUP($B7,'Day-3'!$AA$5:$AF$40,E$2,FALSE))</f>
        <v>#N/A</v>
      </c>
      <c r="F7" s="128" t="e">
        <f>IF($B7="","",IF($E7=0,0,VLOOKUP($E7,'FLIGHT-A'!$C$6:$I$41,F$2,FALSE)))</f>
        <v>#N/A</v>
      </c>
      <c r="G7" s="128" t="e">
        <f>IF($B7="","",VLOOKUP($B7,'Day-3'!$AA$5:$AF$40,G$2,FALSE))</f>
        <v>#N/A</v>
      </c>
      <c r="H7" s="128" t="e">
        <f>IF($B7="","",IF($G7=0,0,VLOOKUP($G7,'FLIGHT-B'!$C$6:$I$41,H$2,FALSE)))</f>
        <v>#N/A</v>
      </c>
      <c r="I7" s="128" t="e">
        <f>IF($B7="","",VLOOKUP($B7,'Day-3'!$AA$5:$AF$40,I$2,FALSE))</f>
        <v>#N/A</v>
      </c>
      <c r="J7" s="128" t="e">
        <f>IF($B7="","",IF($I7=0,0,VLOOKUP($I7,'FLIGHT-C'!$C$6:$I$41,J$2,FALSE)))</f>
        <v>#N/A</v>
      </c>
      <c r="K7" s="128" t="e">
        <f>IF($B7="","",VLOOKUP($B7,'Day-3'!$AA$5:$AF$40,K$2,FALSE))</f>
        <v>#N/A</v>
      </c>
      <c r="L7" s="128" t="e">
        <f>IF($B7="","",IF($K7=0,0,VLOOKUP($K7,'FLIGHT-D'!$C$6:$I$41,L$2,FALSE)))</f>
        <v>#N/A</v>
      </c>
    </row>
    <row r="8" spans="1:12" x14ac:dyDescent="0.2">
      <c r="A8" s="110" t="e">
        <f t="shared" si="0"/>
        <v>#N/A</v>
      </c>
      <c r="B8" s="127" t="e">
        <f>IF('Day-1'!C9=0,"",'Day-1'!C9)</f>
        <v>#N/A</v>
      </c>
      <c r="C8" s="128" t="e">
        <f>IF(B8="","",VLOOKUP($B8,'Day-3'!$AA$5:$AF$40,C$2,FALSE))</f>
        <v>#N/A</v>
      </c>
      <c r="D8" s="131"/>
      <c r="E8" s="128" t="e">
        <f>IF($B8="","",VLOOKUP($B8,'Day-3'!$AA$5:$AF$40,E$2,FALSE))</f>
        <v>#N/A</v>
      </c>
      <c r="F8" s="128" t="e">
        <f>IF($B8="","",IF($E8=0,0,VLOOKUP($E8,'FLIGHT-A'!$C$6:$I$41,F$2,FALSE)))</f>
        <v>#N/A</v>
      </c>
      <c r="G8" s="128" t="e">
        <f>IF($B8="","",VLOOKUP($B8,'Day-3'!$AA$5:$AF$40,G$2,FALSE))</f>
        <v>#N/A</v>
      </c>
      <c r="H8" s="128" t="e">
        <f>IF($B8="","",IF($G8=0,0,VLOOKUP($G8,'FLIGHT-B'!$C$6:$I$41,H$2,FALSE)))</f>
        <v>#N/A</v>
      </c>
      <c r="I8" s="128" t="e">
        <f>IF($B8="","",VLOOKUP($B8,'Day-3'!$AA$5:$AF$40,I$2,FALSE))</f>
        <v>#N/A</v>
      </c>
      <c r="J8" s="128" t="e">
        <f>IF($B8="","",IF($I8=0,0,VLOOKUP($I8,'FLIGHT-C'!$C$6:$I$41,J$2,FALSE)))</f>
        <v>#N/A</v>
      </c>
      <c r="K8" s="128" t="e">
        <f>IF($B8="","",VLOOKUP($B8,'Day-3'!$AA$5:$AF$40,K$2,FALSE))</f>
        <v>#N/A</v>
      </c>
      <c r="L8" s="128" t="e">
        <f>IF($B8="","",IF($K8=0,0,VLOOKUP($K8,'FLIGHT-D'!$C$6:$I$41,L$2,FALSE)))</f>
        <v>#N/A</v>
      </c>
    </row>
    <row r="9" spans="1:12" x14ac:dyDescent="0.2">
      <c r="A9" s="110" t="e">
        <f t="shared" si="0"/>
        <v>#N/A</v>
      </c>
      <c r="B9" s="127" t="e">
        <f>IF('Day-1'!C10=0,"",'Day-1'!C10)</f>
        <v>#N/A</v>
      </c>
      <c r="C9" s="128" t="e">
        <f>IF(B9="","",VLOOKUP($B9,'Day-3'!$AA$5:$AF$40,C$2,FALSE))</f>
        <v>#N/A</v>
      </c>
      <c r="D9" s="131"/>
      <c r="E9" s="128" t="e">
        <f>IF($B9="","",VLOOKUP($B9,'Day-3'!$AA$5:$AF$40,E$2,FALSE))</f>
        <v>#N/A</v>
      </c>
      <c r="F9" s="128" t="e">
        <f>IF($B9="","",IF($E9=0,0,VLOOKUP($E9,'FLIGHT-A'!$C$6:$I$41,F$2,FALSE)))</f>
        <v>#N/A</v>
      </c>
      <c r="G9" s="128" t="e">
        <f>IF($B9="","",VLOOKUP($B9,'Day-3'!$AA$5:$AF$40,G$2,FALSE))</f>
        <v>#N/A</v>
      </c>
      <c r="H9" s="128" t="e">
        <f>IF($B9="","",IF($G9=0,0,VLOOKUP($G9,'FLIGHT-B'!$C$6:$I$41,H$2,FALSE)))</f>
        <v>#N/A</v>
      </c>
      <c r="I9" s="128" t="e">
        <f>IF($B9="","",VLOOKUP($B9,'Day-3'!$AA$5:$AF$40,I$2,FALSE))</f>
        <v>#N/A</v>
      </c>
      <c r="J9" s="128" t="e">
        <f>IF($B9="","",IF($I9=0,0,VLOOKUP($I9,'FLIGHT-C'!$C$6:$I$41,J$2,FALSE)))</f>
        <v>#N/A</v>
      </c>
      <c r="K9" s="128" t="e">
        <f>IF($B9="","",VLOOKUP($B9,'Day-3'!$AA$5:$AF$40,K$2,FALSE))</f>
        <v>#N/A</v>
      </c>
      <c r="L9" s="128" t="e">
        <f>IF($B9="","",IF($K9=0,0,VLOOKUP($K9,'FLIGHT-D'!$C$6:$I$41,L$2,FALSE)))</f>
        <v>#N/A</v>
      </c>
    </row>
    <row r="10" spans="1:12" x14ac:dyDescent="0.2">
      <c r="A10" s="110" t="e">
        <f t="shared" si="0"/>
        <v>#N/A</v>
      </c>
      <c r="B10" s="127" t="e">
        <f>IF('Day-1'!C11=0,"",'Day-1'!C11)</f>
        <v>#N/A</v>
      </c>
      <c r="C10" s="128" t="e">
        <f>IF(B10="","",VLOOKUP($B10,'Day-3'!$AA$5:$AF$40,C$2,FALSE))</f>
        <v>#N/A</v>
      </c>
      <c r="D10" s="131"/>
      <c r="E10" s="128" t="e">
        <f>IF($B10="","",VLOOKUP($B10,'Day-3'!$AA$5:$AF$40,E$2,FALSE))</f>
        <v>#N/A</v>
      </c>
      <c r="F10" s="128" t="e">
        <f>IF($B10="","",IF($E10=0,0,VLOOKUP($E10,'FLIGHT-A'!$C$6:$I$41,F$2,FALSE)))</f>
        <v>#N/A</v>
      </c>
      <c r="G10" s="128" t="e">
        <f>IF($B10="","",VLOOKUP($B10,'Day-3'!$AA$5:$AF$40,G$2,FALSE))</f>
        <v>#N/A</v>
      </c>
      <c r="H10" s="128" t="e">
        <f>IF($B10="","",IF($G10=0,0,VLOOKUP($G10,'FLIGHT-B'!$C$6:$I$41,H$2,FALSE)))</f>
        <v>#N/A</v>
      </c>
      <c r="I10" s="128" t="e">
        <f>IF($B10="","",VLOOKUP($B10,'Day-3'!$AA$5:$AF$40,I$2,FALSE))</f>
        <v>#N/A</v>
      </c>
      <c r="J10" s="128" t="e">
        <f>IF($B10="","",IF($I10=0,0,VLOOKUP($I10,'FLIGHT-C'!$C$6:$I$41,J$2,FALSE)))</f>
        <v>#N/A</v>
      </c>
      <c r="K10" s="128" t="e">
        <f>IF($B10="","",VLOOKUP($B10,'Day-3'!$AA$5:$AF$40,K$2,FALSE))</f>
        <v>#N/A</v>
      </c>
      <c r="L10" s="128" t="e">
        <f>IF($B10="","",IF($K10=0,0,VLOOKUP($K10,'FLIGHT-D'!$C$6:$I$41,L$2,FALSE)))</f>
        <v>#N/A</v>
      </c>
    </row>
    <row r="11" spans="1:12" x14ac:dyDescent="0.2">
      <c r="A11" s="110" t="e">
        <f t="shared" si="0"/>
        <v>#N/A</v>
      </c>
      <c r="B11" s="127" t="e">
        <f>IF('Day-1'!C12=0,"",'Day-1'!C12)</f>
        <v>#N/A</v>
      </c>
      <c r="C11" s="128" t="e">
        <f>IF(B11="","",VLOOKUP($B11,'Day-3'!$AA$5:$AF$40,C$2,FALSE))</f>
        <v>#N/A</v>
      </c>
      <c r="D11" s="131"/>
      <c r="E11" s="128" t="e">
        <f>IF($B11="","",VLOOKUP($B11,'Day-3'!$AA$5:$AF$40,E$2,FALSE))</f>
        <v>#N/A</v>
      </c>
      <c r="F11" s="128" t="e">
        <f>IF($B11="","",IF($E11=0,0,VLOOKUP($E11,'FLIGHT-A'!$C$6:$I$41,F$2,FALSE)))</f>
        <v>#N/A</v>
      </c>
      <c r="G11" s="128" t="e">
        <f>IF($B11="","",VLOOKUP($B11,'Day-3'!$AA$5:$AF$40,G$2,FALSE))</f>
        <v>#N/A</v>
      </c>
      <c r="H11" s="128" t="e">
        <f>IF($B11="","",IF($G11=0,0,VLOOKUP($G11,'FLIGHT-B'!$C$6:$I$41,H$2,FALSE)))</f>
        <v>#N/A</v>
      </c>
      <c r="I11" s="128" t="e">
        <f>IF($B11="","",VLOOKUP($B11,'Day-3'!$AA$5:$AF$40,I$2,FALSE))</f>
        <v>#N/A</v>
      </c>
      <c r="J11" s="128" t="e">
        <f>IF($B11="","",IF($I11=0,0,VLOOKUP($I11,'FLIGHT-C'!$C$6:$I$41,J$2,FALSE)))</f>
        <v>#N/A</v>
      </c>
      <c r="K11" s="128" t="e">
        <f>IF($B11="","",VLOOKUP($B11,'Day-3'!$AA$5:$AF$40,K$2,FALSE))</f>
        <v>#N/A</v>
      </c>
      <c r="L11" s="128" t="e">
        <f>IF($B11="","",IF($K11=0,0,VLOOKUP($K11,'FLIGHT-D'!$C$6:$I$41,L$2,FALSE)))</f>
        <v>#N/A</v>
      </c>
    </row>
    <row r="12" spans="1:12" x14ac:dyDescent="0.2">
      <c r="A12" s="110" t="e">
        <f t="shared" si="0"/>
        <v>#N/A</v>
      </c>
      <c r="B12" s="127" t="e">
        <f>IF('Day-1'!C13=0,"",'Day-1'!C13)</f>
        <v>#N/A</v>
      </c>
      <c r="C12" s="128" t="e">
        <f>IF(B12="","",VLOOKUP($B12,'Day-3'!$AA$5:$AF$40,C$2,FALSE))</f>
        <v>#N/A</v>
      </c>
      <c r="D12" s="131"/>
      <c r="E12" s="128" t="e">
        <f>IF($B12="","",VLOOKUP($B12,'Day-3'!$AA$5:$AF$40,E$2,FALSE))</f>
        <v>#N/A</v>
      </c>
      <c r="F12" s="128" t="e">
        <f>IF($B12="","",IF($E12=0,0,VLOOKUP($E12,'FLIGHT-A'!$C$6:$I$41,F$2,FALSE)))</f>
        <v>#N/A</v>
      </c>
      <c r="G12" s="128" t="e">
        <f>IF($B12="","",VLOOKUP($B12,'Day-3'!$AA$5:$AF$40,G$2,FALSE))</f>
        <v>#N/A</v>
      </c>
      <c r="H12" s="128" t="e">
        <f>IF($B12="","",IF($G12=0,0,VLOOKUP($G12,'FLIGHT-B'!$C$6:$I$41,H$2,FALSE)))</f>
        <v>#N/A</v>
      </c>
      <c r="I12" s="128" t="e">
        <f>IF($B12="","",VLOOKUP($B12,'Day-3'!$AA$5:$AF$40,I$2,FALSE))</f>
        <v>#N/A</v>
      </c>
      <c r="J12" s="128" t="e">
        <f>IF($B12="","",IF($I12=0,0,VLOOKUP($I12,'FLIGHT-C'!$C$6:$I$41,J$2,FALSE)))</f>
        <v>#N/A</v>
      </c>
      <c r="K12" s="128" t="e">
        <f>IF($B12="","",VLOOKUP($B12,'Day-3'!$AA$5:$AF$40,K$2,FALSE))</f>
        <v>#N/A</v>
      </c>
      <c r="L12" s="128" t="e">
        <f>IF($B12="","",IF($K12=0,0,VLOOKUP($K12,'FLIGHT-D'!$C$6:$I$41,L$2,FALSE)))</f>
        <v>#N/A</v>
      </c>
    </row>
    <row r="13" spans="1:12" x14ac:dyDescent="0.2">
      <c r="A13" s="110" t="e">
        <f t="shared" si="0"/>
        <v>#N/A</v>
      </c>
      <c r="B13" s="127" t="e">
        <f>IF('Day-1'!C14=0,"",'Day-1'!C14)</f>
        <v>#N/A</v>
      </c>
      <c r="C13" s="128" t="e">
        <f>IF(B13="","",VLOOKUP($B13,'Day-3'!$AA$5:$AF$40,C$2,FALSE))</f>
        <v>#N/A</v>
      </c>
      <c r="D13" s="131"/>
      <c r="E13" s="128" t="e">
        <f>IF($B13="","",VLOOKUP($B13,'Day-3'!$AA$5:$AF$40,E$2,FALSE))</f>
        <v>#N/A</v>
      </c>
      <c r="F13" s="128" t="e">
        <f>IF($B13="","",IF($E13=0,0,VLOOKUP($E13,'FLIGHT-A'!$C$6:$I$41,F$2,FALSE)))</f>
        <v>#N/A</v>
      </c>
      <c r="G13" s="128" t="e">
        <f>IF($B13="","",VLOOKUP($B13,'Day-3'!$AA$5:$AF$40,G$2,FALSE))</f>
        <v>#N/A</v>
      </c>
      <c r="H13" s="128" t="e">
        <f>IF($B13="","",IF($G13=0,0,VLOOKUP($G13,'FLIGHT-B'!$C$6:$I$41,H$2,FALSE)))</f>
        <v>#N/A</v>
      </c>
      <c r="I13" s="128" t="e">
        <f>IF($B13="","",VLOOKUP($B13,'Day-3'!$AA$5:$AF$40,I$2,FALSE))</f>
        <v>#N/A</v>
      </c>
      <c r="J13" s="128" t="e">
        <f>IF($B13="","",IF($I13=0,0,VLOOKUP($I13,'FLIGHT-C'!$C$6:$I$41,J$2,FALSE)))</f>
        <v>#N/A</v>
      </c>
      <c r="K13" s="128" t="e">
        <f>IF($B13="","",VLOOKUP($B13,'Day-3'!$AA$5:$AF$40,K$2,FALSE))</f>
        <v>#N/A</v>
      </c>
      <c r="L13" s="128" t="e">
        <f>IF($B13="","",IF($K13=0,0,VLOOKUP($K13,'FLIGHT-D'!$C$6:$I$41,L$2,FALSE)))</f>
        <v>#N/A</v>
      </c>
    </row>
    <row r="14" spans="1:12" x14ac:dyDescent="0.2">
      <c r="A14" s="110" t="e">
        <f t="shared" si="0"/>
        <v>#N/A</v>
      </c>
      <c r="B14" s="127" t="e">
        <f>IF('Day-1'!C15=0,"",'Day-1'!C15)</f>
        <v>#N/A</v>
      </c>
      <c r="C14" s="128" t="e">
        <f>IF(B14="","",VLOOKUP($B14,'Day-3'!$AA$5:$AF$40,C$2,FALSE))</f>
        <v>#N/A</v>
      </c>
      <c r="D14" s="131"/>
      <c r="E14" s="128" t="e">
        <f>IF($B14="","",VLOOKUP($B14,'Day-3'!$AA$5:$AF$40,E$2,FALSE))</f>
        <v>#N/A</v>
      </c>
      <c r="F14" s="128" t="e">
        <f>IF($B14="","",IF($E14=0,0,VLOOKUP($E14,'FLIGHT-A'!$C$6:$I$41,F$2,FALSE)))</f>
        <v>#N/A</v>
      </c>
      <c r="G14" s="128" t="e">
        <f>IF($B14="","",VLOOKUP($B14,'Day-3'!$AA$5:$AF$40,G$2,FALSE))</f>
        <v>#N/A</v>
      </c>
      <c r="H14" s="128" t="e">
        <f>IF($B14="","",IF($G14=0,0,VLOOKUP($G14,'FLIGHT-B'!$C$6:$I$41,H$2,FALSE)))</f>
        <v>#N/A</v>
      </c>
      <c r="I14" s="128" t="e">
        <f>IF($B14="","",VLOOKUP($B14,'Day-3'!$AA$5:$AF$40,I$2,FALSE))</f>
        <v>#N/A</v>
      </c>
      <c r="J14" s="128" t="e">
        <f>IF($B14="","",IF($I14=0,0,VLOOKUP($I14,'FLIGHT-C'!$C$6:$I$41,J$2,FALSE)))</f>
        <v>#N/A</v>
      </c>
      <c r="K14" s="128" t="e">
        <f>IF($B14="","",VLOOKUP($B14,'Day-3'!$AA$5:$AF$40,K$2,FALSE))</f>
        <v>#N/A</v>
      </c>
      <c r="L14" s="128" t="e">
        <f>IF($B14="","",IF($K14=0,0,VLOOKUP($K14,'FLIGHT-D'!$C$6:$I$41,L$2,FALSE)))</f>
        <v>#N/A</v>
      </c>
    </row>
    <row r="15" spans="1:12" x14ac:dyDescent="0.2">
      <c r="A15" s="110" t="e">
        <f t="shared" si="0"/>
        <v>#N/A</v>
      </c>
      <c r="B15" s="127" t="e">
        <f>IF('Day-1'!C16=0,"",'Day-1'!C16)</f>
        <v>#N/A</v>
      </c>
      <c r="C15" s="128" t="e">
        <f>IF(B15="","",VLOOKUP($B15,'Day-3'!$AA$5:$AF$40,C$2,FALSE))</f>
        <v>#N/A</v>
      </c>
      <c r="D15" s="131"/>
      <c r="E15" s="128" t="e">
        <f>IF($B15="","",VLOOKUP($B15,'Day-3'!$AA$5:$AF$40,E$2,FALSE))</f>
        <v>#N/A</v>
      </c>
      <c r="F15" s="128" t="e">
        <f>IF($B15="","",IF($E15=0,0,VLOOKUP($E15,'FLIGHT-A'!$C$6:$I$41,F$2,FALSE)))</f>
        <v>#N/A</v>
      </c>
      <c r="G15" s="128" t="e">
        <f>IF($B15="","",VLOOKUP($B15,'Day-3'!$AA$5:$AF$40,G$2,FALSE))</f>
        <v>#N/A</v>
      </c>
      <c r="H15" s="128" t="e">
        <f>IF($B15="","",IF($G15=0,0,VLOOKUP($G15,'FLIGHT-B'!$C$6:$I$41,H$2,FALSE)))</f>
        <v>#N/A</v>
      </c>
      <c r="I15" s="128" t="e">
        <f>IF($B15="","",VLOOKUP($B15,'Day-3'!$AA$5:$AF$40,I$2,FALSE))</f>
        <v>#N/A</v>
      </c>
      <c r="J15" s="128" t="e">
        <f>IF($B15="","",IF($I15=0,0,VLOOKUP($I15,'FLIGHT-C'!$C$6:$I$41,J$2,FALSE)))</f>
        <v>#N/A</v>
      </c>
      <c r="K15" s="128" t="e">
        <f>IF($B15="","",VLOOKUP($B15,'Day-3'!$AA$5:$AF$40,K$2,FALSE))</f>
        <v>#N/A</v>
      </c>
      <c r="L15" s="128" t="e">
        <f>IF($B15="","",IF($K15=0,0,VLOOKUP($K15,'FLIGHT-D'!$C$6:$I$41,L$2,FALSE)))</f>
        <v>#N/A</v>
      </c>
    </row>
    <row r="16" spans="1:12" x14ac:dyDescent="0.2">
      <c r="A16" s="110" t="e">
        <f t="shared" si="0"/>
        <v>#N/A</v>
      </c>
      <c r="B16" s="127" t="e">
        <f>IF('Day-1'!C17=0,"",'Day-1'!C17)</f>
        <v>#N/A</v>
      </c>
      <c r="C16" s="128" t="e">
        <f>IF(B16="","",VLOOKUP($B16,'Day-3'!$AA$5:$AF$40,C$2,FALSE))</f>
        <v>#N/A</v>
      </c>
      <c r="D16" s="131"/>
      <c r="E16" s="128" t="e">
        <f>IF($B16="","",VLOOKUP($B16,'Day-3'!$AA$5:$AF$40,E$2,FALSE))</f>
        <v>#N/A</v>
      </c>
      <c r="F16" s="128" t="e">
        <f>IF($B16="","",IF($E16=0,0,VLOOKUP($E16,'FLIGHT-A'!$C$6:$I$41,F$2,FALSE)))</f>
        <v>#N/A</v>
      </c>
      <c r="G16" s="128" t="e">
        <f>IF($B16="","",VLOOKUP($B16,'Day-3'!$AA$5:$AF$40,G$2,FALSE))</f>
        <v>#N/A</v>
      </c>
      <c r="H16" s="128" t="e">
        <f>IF($B16="","",IF($G16=0,0,VLOOKUP($G16,'FLIGHT-B'!$C$6:$I$41,H$2,FALSE)))</f>
        <v>#N/A</v>
      </c>
      <c r="I16" s="128" t="e">
        <f>IF($B16="","",VLOOKUP($B16,'Day-3'!$AA$5:$AF$40,I$2,FALSE))</f>
        <v>#N/A</v>
      </c>
      <c r="J16" s="128" t="e">
        <f>IF($B16="","",IF($I16=0,0,VLOOKUP($I16,'FLIGHT-C'!$C$6:$I$41,J$2,FALSE)))</f>
        <v>#N/A</v>
      </c>
      <c r="K16" s="128" t="e">
        <f>IF($B16="","",VLOOKUP($B16,'Day-3'!$AA$5:$AF$40,K$2,FALSE))</f>
        <v>#N/A</v>
      </c>
      <c r="L16" s="128" t="e">
        <f>IF($B16="","",IF($K16=0,0,VLOOKUP($K16,'FLIGHT-D'!$C$6:$I$41,L$2,FALSE)))</f>
        <v>#N/A</v>
      </c>
    </row>
    <row r="17" spans="1:14" x14ac:dyDescent="0.2">
      <c r="A17" s="110" t="e">
        <f t="shared" si="0"/>
        <v>#N/A</v>
      </c>
      <c r="B17" s="127" t="e">
        <f>IF('Day-1'!C18=0,"",'Day-1'!C18)</f>
        <v>#N/A</v>
      </c>
      <c r="C17" s="128" t="e">
        <f>IF(B17="","",VLOOKUP($B17,'Day-3'!$AA$5:$AF$40,C$2,FALSE))</f>
        <v>#N/A</v>
      </c>
      <c r="D17" s="131"/>
      <c r="E17" s="128" t="e">
        <f>IF($B17="","",VLOOKUP($B17,'Day-3'!$AA$5:$AF$40,E$2,FALSE))</f>
        <v>#N/A</v>
      </c>
      <c r="F17" s="128" t="e">
        <f>IF($B17="","",IF($E17=0,0,VLOOKUP($E17,'FLIGHT-A'!$C$6:$I$41,F$2,FALSE)))</f>
        <v>#N/A</v>
      </c>
      <c r="G17" s="128" t="e">
        <f>IF($B17="","",VLOOKUP($B17,'Day-3'!$AA$5:$AF$40,G$2,FALSE))</f>
        <v>#N/A</v>
      </c>
      <c r="H17" s="128" t="e">
        <f>IF($B17="","",IF($G17=0,0,VLOOKUP($G17,'FLIGHT-B'!$C$6:$I$41,H$2,FALSE)))</f>
        <v>#N/A</v>
      </c>
      <c r="I17" s="128" t="e">
        <f>IF($B17="","",VLOOKUP($B17,'Day-3'!$AA$5:$AF$40,I$2,FALSE))</f>
        <v>#N/A</v>
      </c>
      <c r="J17" s="128" t="e">
        <f>IF($B17="","",IF($I17=0,0,VLOOKUP($I17,'FLIGHT-C'!$C$6:$I$41,J$2,FALSE)))</f>
        <v>#N/A</v>
      </c>
      <c r="K17" s="128" t="e">
        <f>IF($B17="","",VLOOKUP($B17,'Day-3'!$AA$5:$AF$40,K$2,FALSE))</f>
        <v>#N/A</v>
      </c>
      <c r="L17" s="128" t="e">
        <f>IF($B17="","",IF($K17=0,0,VLOOKUP($K17,'FLIGHT-D'!$C$6:$I$41,L$2,FALSE)))</f>
        <v>#N/A</v>
      </c>
    </row>
    <row r="18" spans="1:14" x14ac:dyDescent="0.2">
      <c r="A18" s="110" t="e">
        <f t="shared" si="0"/>
        <v>#N/A</v>
      </c>
      <c r="B18" s="127" t="e">
        <f>IF('Day-1'!C19=0,"",'Day-1'!C19)</f>
        <v>#N/A</v>
      </c>
      <c r="C18" s="128" t="e">
        <f>IF(B18="","",VLOOKUP($B18,'Day-3'!$AA$5:$AF$40,C$2,FALSE))</f>
        <v>#N/A</v>
      </c>
      <c r="D18" s="131"/>
      <c r="E18" s="128" t="e">
        <f>IF($B18="","",VLOOKUP($B18,'Day-3'!$AA$5:$AF$40,E$2,FALSE))</f>
        <v>#N/A</v>
      </c>
      <c r="F18" s="128" t="e">
        <f>IF($B18="","",IF($E18=0,0,VLOOKUP($E18,'FLIGHT-A'!$C$6:$I$41,F$2,FALSE)))</f>
        <v>#N/A</v>
      </c>
      <c r="G18" s="128" t="e">
        <f>IF($B18="","",VLOOKUP($B18,'Day-3'!$AA$5:$AF$40,G$2,FALSE))</f>
        <v>#N/A</v>
      </c>
      <c r="H18" s="128" t="e">
        <f>IF($B18="","",IF($G18=0,0,VLOOKUP($G18,'FLIGHT-B'!$C$6:$I$41,H$2,FALSE)))</f>
        <v>#N/A</v>
      </c>
      <c r="I18" s="128" t="e">
        <f>IF($B18="","",VLOOKUP($B18,'Day-3'!$AA$5:$AF$40,I$2,FALSE))</f>
        <v>#N/A</v>
      </c>
      <c r="J18" s="128" t="e">
        <f>IF($B18="","",IF($I18=0,0,VLOOKUP($I18,'FLIGHT-C'!$C$6:$I$41,J$2,FALSE)))</f>
        <v>#N/A</v>
      </c>
      <c r="K18" s="128" t="e">
        <f>IF($B18="","",VLOOKUP($B18,'Day-3'!$AA$5:$AF$40,K$2,FALSE))</f>
        <v>#N/A</v>
      </c>
      <c r="L18" s="128" t="e">
        <f>IF($B18="","",IF($K18=0,0,VLOOKUP($K18,'FLIGHT-D'!$C$6:$I$41,L$2,FALSE)))</f>
        <v>#N/A</v>
      </c>
    </row>
    <row r="19" spans="1:14" x14ac:dyDescent="0.2">
      <c r="A19" s="110" t="e">
        <f t="shared" si="0"/>
        <v>#N/A</v>
      </c>
      <c r="B19" s="127" t="e">
        <f>IF('Day-1'!C20=0,"",'Day-1'!C20)</f>
        <v>#N/A</v>
      </c>
      <c r="C19" s="128" t="e">
        <f>IF(B19="","",VLOOKUP($B19,'Day-3'!$AA$5:$AF$40,C$2,FALSE))</f>
        <v>#N/A</v>
      </c>
      <c r="D19" s="131"/>
      <c r="E19" s="128" t="e">
        <f>IF($B19="","",VLOOKUP($B19,'Day-3'!$AA$5:$AF$40,E$2,FALSE))</f>
        <v>#N/A</v>
      </c>
      <c r="F19" s="128" t="e">
        <f>IF($B19="","",IF($E19=0,0,VLOOKUP($E19,'FLIGHT-A'!$C$6:$I$41,F$2,FALSE)))</f>
        <v>#N/A</v>
      </c>
      <c r="G19" s="128" t="e">
        <f>IF($B19="","",VLOOKUP($B19,'Day-3'!$AA$5:$AF$40,G$2,FALSE))</f>
        <v>#N/A</v>
      </c>
      <c r="H19" s="128" t="e">
        <f>IF($B19="","",IF($G19=0,0,VLOOKUP($G19,'FLIGHT-B'!$C$6:$I$41,H$2,FALSE)))</f>
        <v>#N/A</v>
      </c>
      <c r="I19" s="128" t="e">
        <f>IF($B19="","",VLOOKUP($B19,'Day-3'!$AA$5:$AF$40,I$2,FALSE))</f>
        <v>#N/A</v>
      </c>
      <c r="J19" s="128" t="e">
        <f>IF($B19="","",IF($I19=0,0,VLOOKUP($I19,'FLIGHT-C'!$C$6:$I$41,J$2,FALSE)))</f>
        <v>#N/A</v>
      </c>
      <c r="K19" s="128" t="e">
        <f>IF($B19="","",VLOOKUP($B19,'Day-3'!$AA$5:$AF$40,K$2,FALSE))</f>
        <v>#N/A</v>
      </c>
      <c r="L19" s="128" t="e">
        <f>IF($B19="","",IF($K19=0,0,VLOOKUP($K19,'FLIGHT-D'!$C$6:$I$41,L$2,FALSE)))</f>
        <v>#N/A</v>
      </c>
    </row>
    <row r="20" spans="1:14" x14ac:dyDescent="0.2">
      <c r="A20" s="110" t="e">
        <f t="shared" si="0"/>
        <v>#N/A</v>
      </c>
      <c r="B20" s="127" t="e">
        <f>IF('Day-1'!C21=0,"",'Day-1'!C21)</f>
        <v>#N/A</v>
      </c>
      <c r="C20" s="128" t="e">
        <f>IF(B20="","",VLOOKUP($B20,'Day-3'!$AA$5:$AF$40,C$2,FALSE))</f>
        <v>#N/A</v>
      </c>
      <c r="D20" s="131"/>
      <c r="E20" s="128" t="e">
        <f>IF($B20="","",VLOOKUP($B20,'Day-3'!$AA$5:$AF$40,E$2,FALSE))</f>
        <v>#N/A</v>
      </c>
      <c r="F20" s="128" t="e">
        <f>IF($B20="","",IF($E20=0,0,VLOOKUP($E20,'FLIGHT-A'!$C$6:$I$41,F$2,FALSE)))</f>
        <v>#N/A</v>
      </c>
      <c r="G20" s="128" t="e">
        <f>IF($B20="","",VLOOKUP($B20,'Day-3'!$AA$5:$AF$40,G$2,FALSE))</f>
        <v>#N/A</v>
      </c>
      <c r="H20" s="128" t="e">
        <f>IF($B20="","",IF($G20=0,0,VLOOKUP($G20,'FLIGHT-B'!$C$6:$I$41,H$2,FALSE)))</f>
        <v>#N/A</v>
      </c>
      <c r="I20" s="128" t="e">
        <f>IF($B20="","",VLOOKUP($B20,'Day-3'!$AA$5:$AF$40,I$2,FALSE))</f>
        <v>#N/A</v>
      </c>
      <c r="J20" s="128" t="e">
        <f>IF($B20="","",IF($I20=0,0,VLOOKUP($I20,'FLIGHT-C'!$C$6:$I$41,J$2,FALSE)))</f>
        <v>#N/A</v>
      </c>
      <c r="K20" s="128" t="e">
        <f>IF($B20="","",VLOOKUP($B20,'Day-3'!$AA$5:$AF$40,K$2,FALSE))</f>
        <v>#N/A</v>
      </c>
      <c r="L20" s="128" t="e">
        <f>IF($B20="","",IF($K20=0,0,VLOOKUP($K20,'FLIGHT-D'!$C$6:$I$41,L$2,FALSE)))</f>
        <v>#N/A</v>
      </c>
    </row>
    <row r="21" spans="1:14" x14ac:dyDescent="0.2">
      <c r="A21" s="110" t="e">
        <f t="shared" si="0"/>
        <v>#N/A</v>
      </c>
      <c r="B21" s="127" t="e">
        <f>IF('Day-1'!C22=0,"",'Day-1'!C22)</f>
        <v>#N/A</v>
      </c>
      <c r="C21" s="128" t="e">
        <f>IF(B21="","",VLOOKUP($B21,'Day-3'!$AA$5:$AF$40,C$2,FALSE))</f>
        <v>#N/A</v>
      </c>
      <c r="D21" s="131"/>
      <c r="E21" s="128" t="e">
        <f>IF($B21="","",VLOOKUP($B21,'Day-3'!$AA$5:$AF$40,E$2,FALSE))</f>
        <v>#N/A</v>
      </c>
      <c r="F21" s="128" t="e">
        <f>IF($B21="","",IF($E21=0,0,VLOOKUP($E21,'FLIGHT-A'!$C$6:$I$41,F$2,FALSE)))</f>
        <v>#N/A</v>
      </c>
      <c r="G21" s="128" t="e">
        <f>IF($B21="","",VLOOKUP($B21,'Day-3'!$AA$5:$AF$40,G$2,FALSE))</f>
        <v>#N/A</v>
      </c>
      <c r="H21" s="128" t="e">
        <f>IF($B21="","",IF($G21=0,0,VLOOKUP($G21,'FLIGHT-B'!$C$6:$I$41,H$2,FALSE)))</f>
        <v>#N/A</v>
      </c>
      <c r="I21" s="128" t="e">
        <f>IF($B21="","",VLOOKUP($B21,'Day-3'!$AA$5:$AF$40,I$2,FALSE))</f>
        <v>#N/A</v>
      </c>
      <c r="J21" s="128" t="e">
        <f>IF($B21="","",IF($I21=0,0,VLOOKUP($I21,'FLIGHT-C'!$C$6:$I$41,J$2,FALSE)))</f>
        <v>#N/A</v>
      </c>
      <c r="K21" s="128" t="e">
        <f>IF($B21="","",VLOOKUP($B21,'Day-3'!$AA$5:$AF$40,K$2,FALSE))</f>
        <v>#N/A</v>
      </c>
      <c r="L21" s="128" t="e">
        <f>IF($B21="","",IF($K21=0,0,VLOOKUP($K21,'FLIGHT-D'!$C$6:$I$41,L$2,FALSE)))</f>
        <v>#N/A</v>
      </c>
    </row>
    <row r="22" spans="1:14" x14ac:dyDescent="0.2">
      <c r="A22" s="110" t="e">
        <f t="shared" si="0"/>
        <v>#N/A</v>
      </c>
      <c r="B22" s="127" t="e">
        <f>IF('Day-1'!C23=0,"",'Day-1'!C23)</f>
        <v>#N/A</v>
      </c>
      <c r="C22" s="128" t="e">
        <f>IF(B22="","",VLOOKUP($B22,'Day-3'!$AA$5:$AF$40,C$2,FALSE))</f>
        <v>#N/A</v>
      </c>
      <c r="D22" s="131"/>
      <c r="E22" s="128" t="e">
        <f>IF($B22="","",VLOOKUP($B22,'Day-3'!$AA$5:$AF$40,E$2,FALSE))</f>
        <v>#N/A</v>
      </c>
      <c r="F22" s="128" t="e">
        <f>IF($B22="","",IF($E22=0,0,VLOOKUP($E22,'FLIGHT-A'!$C$6:$I$41,F$2,FALSE)))</f>
        <v>#N/A</v>
      </c>
      <c r="G22" s="128" t="e">
        <f>IF($B22="","",VLOOKUP($B22,'Day-3'!$AA$5:$AF$40,G$2,FALSE))</f>
        <v>#N/A</v>
      </c>
      <c r="H22" s="128" t="e">
        <f>IF($B22="","",IF($G22=0,0,VLOOKUP($G22,'FLIGHT-B'!$C$6:$I$41,H$2,FALSE)))</f>
        <v>#N/A</v>
      </c>
      <c r="I22" s="128" t="e">
        <f>IF($B22="","",VLOOKUP($B22,'Day-3'!$AA$5:$AF$40,I$2,FALSE))</f>
        <v>#N/A</v>
      </c>
      <c r="J22" s="128" t="e">
        <f>IF($B22="","",IF($I22=0,0,VLOOKUP($I22,'FLIGHT-C'!$C$6:$I$41,J$2,FALSE)))</f>
        <v>#N/A</v>
      </c>
      <c r="K22" s="128" t="e">
        <f>IF($B22="","",VLOOKUP($B22,'Day-3'!$AA$5:$AF$40,K$2,FALSE))</f>
        <v>#N/A</v>
      </c>
      <c r="L22" s="128" t="e">
        <f>IF($B22="","",IF($K22=0,0,VLOOKUP($K22,'FLIGHT-D'!$C$6:$I$41,L$2,FALSE)))</f>
        <v>#N/A</v>
      </c>
    </row>
    <row r="23" spans="1:14" x14ac:dyDescent="0.2">
      <c r="A23" s="110" t="e">
        <f t="shared" si="0"/>
        <v>#N/A</v>
      </c>
      <c r="B23" s="127" t="e">
        <f>IF('Day-1'!C24=0,"",'Day-1'!C24)</f>
        <v>#N/A</v>
      </c>
      <c r="C23" s="128" t="e">
        <f>IF(B23="","",VLOOKUP($B23,'Day-3'!$AA$5:$AF$40,C$2,FALSE))</f>
        <v>#N/A</v>
      </c>
      <c r="D23" s="131"/>
      <c r="E23" s="128" t="e">
        <f>IF($B23="","",VLOOKUP($B23,'Day-3'!$AA$5:$AF$40,E$2,FALSE))</f>
        <v>#N/A</v>
      </c>
      <c r="F23" s="128" t="e">
        <f>IF($B23="","",IF($E23=0,0,VLOOKUP($E23,'FLIGHT-A'!$C$6:$I$41,F$2,FALSE)))</f>
        <v>#N/A</v>
      </c>
      <c r="G23" s="128" t="e">
        <f>IF($B23="","",VLOOKUP($B23,'Day-3'!$AA$5:$AF$40,G$2,FALSE))</f>
        <v>#N/A</v>
      </c>
      <c r="H23" s="128" t="e">
        <f>IF($B23="","",IF($G23=0,0,VLOOKUP($G23,'FLIGHT-B'!$C$6:$I$41,H$2,FALSE)))</f>
        <v>#N/A</v>
      </c>
      <c r="I23" s="128" t="e">
        <f>IF($B23="","",VLOOKUP($B23,'Day-3'!$AA$5:$AF$40,I$2,FALSE))</f>
        <v>#N/A</v>
      </c>
      <c r="J23" s="128" t="e">
        <f>IF($B23="","",IF($I23=0,0,VLOOKUP($I23,'FLIGHT-C'!$C$6:$I$41,J$2,FALSE)))</f>
        <v>#N/A</v>
      </c>
      <c r="K23" s="128" t="e">
        <f>IF($B23="","",VLOOKUP($B23,'Day-3'!$AA$5:$AF$40,K$2,FALSE))</f>
        <v>#N/A</v>
      </c>
      <c r="L23" s="128" t="e">
        <f>IF($B23="","",IF($K23=0,0,VLOOKUP($K23,'FLIGHT-D'!$C$6:$I$41,L$2,FALSE)))</f>
        <v>#N/A</v>
      </c>
    </row>
    <row r="24" spans="1:14" x14ac:dyDescent="0.2">
      <c r="A24" s="110" t="e">
        <f t="shared" si="0"/>
        <v>#N/A</v>
      </c>
      <c r="B24" s="127" t="e">
        <f>IF('Day-1'!C25=0,"",'Day-1'!C25)</f>
        <v>#N/A</v>
      </c>
      <c r="C24" s="128" t="e">
        <f>IF(B24="","",VLOOKUP($B24,'Day-3'!$AA$5:$AF$40,C$2,FALSE))</f>
        <v>#N/A</v>
      </c>
      <c r="D24" s="131"/>
      <c r="E24" s="128" t="e">
        <f>IF($B24="","",VLOOKUP($B24,'Day-3'!$AA$5:$AF$40,E$2,FALSE))</f>
        <v>#N/A</v>
      </c>
      <c r="F24" s="128" t="e">
        <f>IF($B24="","",IF($E24=0,0,VLOOKUP($E24,'FLIGHT-A'!$C$6:$I$41,F$2,FALSE)))</f>
        <v>#N/A</v>
      </c>
      <c r="G24" s="128" t="e">
        <f>IF($B24="","",VLOOKUP($B24,'Day-3'!$AA$5:$AF$40,G$2,FALSE))</f>
        <v>#N/A</v>
      </c>
      <c r="H24" s="128" t="e">
        <f>IF($B24="","",IF($G24=0,0,VLOOKUP($G24,'FLIGHT-B'!$C$6:$I$41,H$2,FALSE)))</f>
        <v>#N/A</v>
      </c>
      <c r="I24" s="128" t="e">
        <f>IF($B24="","",VLOOKUP($B24,'Day-3'!$AA$5:$AF$40,I$2,FALSE))</f>
        <v>#N/A</v>
      </c>
      <c r="J24" s="128" t="e">
        <f>IF($B24="","",IF($I24=0,0,VLOOKUP($I24,'FLIGHT-C'!$C$6:$I$41,J$2,FALSE)))</f>
        <v>#N/A</v>
      </c>
      <c r="K24" s="128" t="e">
        <f>IF($B24="","",VLOOKUP($B24,'Day-3'!$AA$5:$AF$40,K$2,FALSE))</f>
        <v>#N/A</v>
      </c>
      <c r="L24" s="128" t="e">
        <f>IF($B24="","",IF($K24=0,0,VLOOKUP($K24,'FLIGHT-D'!$C$6:$I$41,L$2,FALSE)))</f>
        <v>#N/A</v>
      </c>
      <c r="M24"/>
      <c r="N24"/>
    </row>
    <row r="25" spans="1:14" x14ac:dyDescent="0.2">
      <c r="A25" s="110" t="e">
        <f t="shared" si="0"/>
        <v>#N/A</v>
      </c>
      <c r="B25" s="127" t="e">
        <f>IF('Day-1'!C26=0,"",'Day-1'!C26)</f>
        <v>#N/A</v>
      </c>
      <c r="C25" s="128" t="e">
        <f>IF(B25="","",VLOOKUP($B25,'Day-3'!$AA$5:$AF$40,C$2,FALSE))</f>
        <v>#N/A</v>
      </c>
      <c r="D25" s="131"/>
      <c r="E25" s="128" t="e">
        <f>IF($B25="","",VLOOKUP($B25,'Day-3'!$AA$5:$AF$40,E$2,FALSE))</f>
        <v>#N/A</v>
      </c>
      <c r="F25" s="128" t="e">
        <f>IF($B25="","",IF($E25=0,0,VLOOKUP($E25,'FLIGHT-A'!$C$6:$I$41,F$2,FALSE)))</f>
        <v>#N/A</v>
      </c>
      <c r="G25" s="128" t="e">
        <f>IF($B25="","",VLOOKUP($B25,'Day-3'!$AA$5:$AF$40,G$2,FALSE))</f>
        <v>#N/A</v>
      </c>
      <c r="H25" s="128" t="e">
        <f>IF($B25="","",IF($G25=0,0,VLOOKUP($G25,'FLIGHT-B'!$C$6:$I$41,H$2,FALSE)))</f>
        <v>#N/A</v>
      </c>
      <c r="I25" s="128" t="e">
        <f>IF($B25="","",VLOOKUP($B25,'Day-3'!$AA$5:$AF$40,I$2,FALSE))</f>
        <v>#N/A</v>
      </c>
      <c r="J25" s="128" t="e">
        <f>IF($B25="","",IF($I25=0,0,VLOOKUP($I25,'FLIGHT-C'!$C$6:$I$41,J$2,FALSE)))</f>
        <v>#N/A</v>
      </c>
      <c r="K25" s="128" t="e">
        <f>IF($B25="","",VLOOKUP($B25,'Day-3'!$AA$5:$AF$40,K$2,FALSE))</f>
        <v>#N/A</v>
      </c>
      <c r="L25" s="128" t="e">
        <f>IF($B25="","",IF($K25=0,0,VLOOKUP($K25,'FLIGHT-D'!$C$6:$I$41,L$2,FALSE)))</f>
        <v>#N/A</v>
      </c>
      <c r="M25"/>
      <c r="N25"/>
    </row>
    <row r="26" spans="1:14" ht="12.75" customHeight="1" x14ac:dyDescent="0.2">
      <c r="A26" s="110" t="e">
        <f t="shared" si="0"/>
        <v>#N/A</v>
      </c>
      <c r="B26" s="127" t="e">
        <f>IF('Day-1'!C27=0,"",'Day-1'!C27)</f>
        <v>#N/A</v>
      </c>
      <c r="C26" s="128" t="e">
        <f>IF(B26="","",VLOOKUP($B26,'Day-3'!$AA$5:$AF$40,C$2,FALSE))</f>
        <v>#N/A</v>
      </c>
      <c r="D26" s="131"/>
      <c r="E26" s="128" t="e">
        <f>IF($B26="","",VLOOKUP($B26,'Day-3'!$AA$5:$AF$40,E$2,FALSE))</f>
        <v>#N/A</v>
      </c>
      <c r="F26" s="128" t="e">
        <f>IF($B26="","",IF($E26=0,0,VLOOKUP($E26,'FLIGHT-A'!$C$6:$I$41,F$2,FALSE)))</f>
        <v>#N/A</v>
      </c>
      <c r="G26" s="128" t="e">
        <f>IF($B26="","",VLOOKUP($B26,'Day-3'!$AA$5:$AF$40,G$2,FALSE))</f>
        <v>#N/A</v>
      </c>
      <c r="H26" s="128" t="e">
        <f>IF($B26="","",IF($G26=0,0,VLOOKUP($G26,'FLIGHT-B'!$C$6:$I$41,H$2,FALSE)))</f>
        <v>#N/A</v>
      </c>
      <c r="I26" s="128" t="e">
        <f>IF($B26="","",VLOOKUP($B26,'Day-3'!$AA$5:$AF$40,I$2,FALSE))</f>
        <v>#N/A</v>
      </c>
      <c r="J26" s="128" t="e">
        <f>IF($B26="","",IF($I26=0,0,VLOOKUP($I26,'FLIGHT-C'!$C$6:$I$41,J$2,FALSE)))</f>
        <v>#N/A</v>
      </c>
      <c r="K26" s="128" t="e">
        <f>IF($B26="","",VLOOKUP($B26,'Day-3'!$AA$5:$AF$40,K$2,FALSE))</f>
        <v>#N/A</v>
      </c>
      <c r="L26" s="128" t="e">
        <f>IF($B26="","",IF($K26=0,0,VLOOKUP($K26,'FLIGHT-D'!$C$6:$I$41,L$2,FALSE)))</f>
        <v>#N/A</v>
      </c>
      <c r="M26"/>
      <c r="N26"/>
    </row>
    <row r="27" spans="1:14" x14ac:dyDescent="0.2">
      <c r="A27" s="110" t="e">
        <f t="shared" si="0"/>
        <v>#N/A</v>
      </c>
      <c r="B27" s="127" t="e">
        <f>IF('Day-1'!C28=0,"",'Day-1'!C28)</f>
        <v>#N/A</v>
      </c>
      <c r="C27" s="128" t="e">
        <f>IF(B27="","",VLOOKUP($B27,'Day-3'!$AA$5:$AF$40,C$2,FALSE))</f>
        <v>#N/A</v>
      </c>
      <c r="D27" s="131"/>
      <c r="E27" s="128" t="e">
        <f>IF($B27="","",VLOOKUP($B27,'Day-3'!$AA$5:$AF$40,E$2,FALSE))</f>
        <v>#N/A</v>
      </c>
      <c r="F27" s="128" t="e">
        <f>IF($B27="","",IF($E27=0,0,VLOOKUP($E27,'FLIGHT-A'!$C$6:$I$41,F$2,FALSE)))</f>
        <v>#N/A</v>
      </c>
      <c r="G27" s="128" t="e">
        <f>IF($B27="","",VLOOKUP($B27,'Day-3'!$AA$5:$AF$40,G$2,FALSE))</f>
        <v>#N/A</v>
      </c>
      <c r="H27" s="128" t="e">
        <f>IF($B27="","",IF($G27=0,0,VLOOKUP($G27,'FLIGHT-B'!$C$6:$I$41,H$2,FALSE)))</f>
        <v>#N/A</v>
      </c>
      <c r="I27" s="128" t="e">
        <f>IF($B27="","",VLOOKUP($B27,'Day-3'!$AA$5:$AF$40,I$2,FALSE))</f>
        <v>#N/A</v>
      </c>
      <c r="J27" s="128" t="e">
        <f>IF($B27="","",IF($I27=0,0,VLOOKUP($I27,'FLIGHT-C'!$C$6:$I$41,J$2,FALSE)))</f>
        <v>#N/A</v>
      </c>
      <c r="K27" s="128" t="e">
        <f>IF($B27="","",VLOOKUP($B27,'Day-3'!$AA$5:$AF$40,K$2,FALSE))</f>
        <v>#N/A</v>
      </c>
      <c r="L27" s="128" t="e">
        <f>IF($B27="","",IF($K27=0,0,VLOOKUP($K27,'FLIGHT-D'!$C$6:$I$41,L$2,FALSE)))</f>
        <v>#N/A</v>
      </c>
      <c r="M27"/>
      <c r="N27"/>
    </row>
    <row r="28" spans="1:14" x14ac:dyDescent="0.2">
      <c r="A28" s="110" t="e">
        <f t="shared" si="0"/>
        <v>#N/A</v>
      </c>
      <c r="B28" s="127" t="e">
        <f>IF('Day-1'!C29=0,"",'Day-1'!C29)</f>
        <v>#N/A</v>
      </c>
      <c r="C28" s="128" t="e">
        <f>IF(B28="","",VLOOKUP($B28,'Day-3'!$AA$5:$AF$40,C$2,FALSE))</f>
        <v>#N/A</v>
      </c>
      <c r="D28" s="131"/>
      <c r="E28" s="128" t="e">
        <f>IF($B28="","",VLOOKUP($B28,'Day-3'!$AA$5:$AF$40,E$2,FALSE))</f>
        <v>#N/A</v>
      </c>
      <c r="F28" s="128" t="e">
        <f>IF($B28="","",IF($E28=0,0,VLOOKUP($E28,'FLIGHT-A'!$C$6:$I$41,F$2,FALSE)))</f>
        <v>#N/A</v>
      </c>
      <c r="G28" s="128" t="e">
        <f>IF($B28="","",VLOOKUP($B28,'Day-3'!$AA$5:$AF$40,G$2,FALSE))</f>
        <v>#N/A</v>
      </c>
      <c r="H28" s="128" t="e">
        <f>IF($B28="","",IF($G28=0,0,VLOOKUP($G28,'FLIGHT-B'!$C$6:$I$41,H$2,FALSE)))</f>
        <v>#N/A</v>
      </c>
      <c r="I28" s="128" t="e">
        <f>IF($B28="","",VLOOKUP($B28,'Day-3'!$AA$5:$AF$40,I$2,FALSE))</f>
        <v>#N/A</v>
      </c>
      <c r="J28" s="128" t="e">
        <f>IF($B28="","",IF($I28=0,0,VLOOKUP($I28,'FLIGHT-C'!$C$6:$I$41,J$2,FALSE)))</f>
        <v>#N/A</v>
      </c>
      <c r="K28" s="128" t="e">
        <f>IF($B28="","",VLOOKUP($B28,'Day-3'!$AA$5:$AF$40,K$2,FALSE))</f>
        <v>#N/A</v>
      </c>
      <c r="L28" s="128" t="e">
        <f>IF($B28="","",IF($K28=0,0,VLOOKUP($K28,'FLIGHT-D'!$C$6:$I$41,L$2,FALSE)))</f>
        <v>#N/A</v>
      </c>
      <c r="M28"/>
      <c r="N28"/>
    </row>
    <row r="29" spans="1:14" x14ac:dyDescent="0.2">
      <c r="A29" s="110" t="e">
        <f t="shared" si="0"/>
        <v>#N/A</v>
      </c>
      <c r="B29" s="127" t="e">
        <f>IF('Day-1'!C30=0,"",'Day-1'!C30)</f>
        <v>#N/A</v>
      </c>
      <c r="C29" s="128" t="e">
        <f>IF(B29="","",VLOOKUP($B29,'Day-3'!$AA$5:$AF$40,C$2,FALSE))</f>
        <v>#N/A</v>
      </c>
      <c r="D29" s="131"/>
      <c r="E29" s="128" t="e">
        <f>IF($B29="","",VLOOKUP($B29,'Day-3'!$AA$5:$AF$40,E$2,FALSE))</f>
        <v>#N/A</v>
      </c>
      <c r="F29" s="128" t="e">
        <f>IF($B29="","",IF($E29=0,0,VLOOKUP($E29,'FLIGHT-A'!$C$6:$I$41,F$2,FALSE)))</f>
        <v>#N/A</v>
      </c>
      <c r="G29" s="128" t="e">
        <f>IF($B29="","",VLOOKUP($B29,'Day-3'!$AA$5:$AF$40,G$2,FALSE))</f>
        <v>#N/A</v>
      </c>
      <c r="H29" s="128" t="e">
        <f>IF($B29="","",IF($G29=0,0,VLOOKUP($G29,'FLIGHT-B'!$C$6:$I$41,H$2,FALSE)))</f>
        <v>#N/A</v>
      </c>
      <c r="I29" s="128" t="e">
        <f>IF($B29="","",VLOOKUP($B29,'Day-3'!$AA$5:$AF$40,I$2,FALSE))</f>
        <v>#N/A</v>
      </c>
      <c r="J29" s="128" t="e">
        <f>IF($B29="","",IF($I29=0,0,VLOOKUP($I29,'FLIGHT-C'!$C$6:$I$41,J$2,FALSE)))</f>
        <v>#N/A</v>
      </c>
      <c r="K29" s="128" t="e">
        <f>IF($B29="","",VLOOKUP($B29,'Day-3'!$AA$5:$AF$40,K$2,FALSE))</f>
        <v>#N/A</v>
      </c>
      <c r="L29" s="128" t="e">
        <f>IF($B29="","",IF($K29=0,0,VLOOKUP($K29,'FLIGHT-D'!$C$6:$I$41,L$2,FALSE)))</f>
        <v>#N/A</v>
      </c>
      <c r="M29"/>
      <c r="N29"/>
    </row>
    <row r="30" spans="1:14" x14ac:dyDescent="0.2">
      <c r="A30" s="110" t="e">
        <f t="shared" si="0"/>
        <v>#N/A</v>
      </c>
      <c r="B30" s="127" t="e">
        <f>IF('Day-1'!C31=0,"",'Day-1'!C31)</f>
        <v>#N/A</v>
      </c>
      <c r="C30" s="128" t="e">
        <f>IF(B30="","",VLOOKUP($B30,'Day-3'!$AA$5:$AF$40,C$2,FALSE))</f>
        <v>#N/A</v>
      </c>
      <c r="D30" s="131"/>
      <c r="E30" s="128" t="e">
        <f>IF($B30="","",VLOOKUP($B30,'Day-3'!$AA$5:$AF$40,E$2,FALSE))</f>
        <v>#N/A</v>
      </c>
      <c r="F30" s="128" t="e">
        <f>IF($B30="","",IF($E30=0,0,VLOOKUP($E30,'FLIGHT-A'!$C$6:$I$41,F$2,FALSE)))</f>
        <v>#N/A</v>
      </c>
      <c r="G30" s="128" t="e">
        <f>IF($B30="","",VLOOKUP($B30,'Day-3'!$AA$5:$AF$40,G$2,FALSE))</f>
        <v>#N/A</v>
      </c>
      <c r="H30" s="128" t="e">
        <f>IF($B30="","",IF($G30=0,0,VLOOKUP($G30,'FLIGHT-B'!$C$6:$I$41,H$2,FALSE)))</f>
        <v>#N/A</v>
      </c>
      <c r="I30" s="128" t="e">
        <f>IF($B30="","",VLOOKUP($B30,'Day-3'!$AA$5:$AF$40,I$2,FALSE))</f>
        <v>#N/A</v>
      </c>
      <c r="J30" s="128" t="e">
        <f>IF($B30="","",IF($I30=0,0,VLOOKUP($I30,'FLIGHT-C'!$C$6:$I$41,J$2,FALSE)))</f>
        <v>#N/A</v>
      </c>
      <c r="K30" s="128" t="e">
        <f>IF($B30="","",VLOOKUP($B30,'Day-3'!$AA$5:$AF$40,K$2,FALSE))</f>
        <v>#N/A</v>
      </c>
      <c r="L30" s="128" t="e">
        <f>IF($B30="","",IF($K30=0,0,VLOOKUP($K30,'FLIGHT-D'!$C$6:$I$41,L$2,FALSE)))</f>
        <v>#N/A</v>
      </c>
      <c r="M30"/>
      <c r="N30"/>
    </row>
    <row r="31" spans="1:14" x14ac:dyDescent="0.2">
      <c r="A31" s="110" t="e">
        <f t="shared" si="0"/>
        <v>#N/A</v>
      </c>
      <c r="B31" s="127" t="e">
        <f>IF('Day-1'!C32=0,"",'Day-1'!C32)</f>
        <v>#N/A</v>
      </c>
      <c r="C31" s="128" t="e">
        <f>IF(B31="","",VLOOKUP($B31,'Day-3'!$AA$5:$AF$40,C$2,FALSE))</f>
        <v>#N/A</v>
      </c>
      <c r="D31" s="131"/>
      <c r="E31" s="128" t="e">
        <f>IF($B31="","",VLOOKUP($B31,'Day-3'!$AA$5:$AF$40,E$2,FALSE))</f>
        <v>#N/A</v>
      </c>
      <c r="F31" s="128" t="e">
        <f>IF($B31="","",IF($E31=0,0,VLOOKUP($E31,'FLIGHT-A'!$C$6:$I$41,F$2,FALSE)))</f>
        <v>#N/A</v>
      </c>
      <c r="G31" s="128" t="e">
        <f>IF($B31="","",VLOOKUP($B31,'Day-3'!$AA$5:$AF$40,G$2,FALSE))</f>
        <v>#N/A</v>
      </c>
      <c r="H31" s="128" t="e">
        <f>IF($B31="","",IF($G31=0,0,VLOOKUP($G31,'FLIGHT-B'!$C$6:$I$41,H$2,FALSE)))</f>
        <v>#N/A</v>
      </c>
      <c r="I31" s="128" t="e">
        <f>IF($B31="","",VLOOKUP($B31,'Day-3'!$AA$5:$AF$40,I$2,FALSE))</f>
        <v>#N/A</v>
      </c>
      <c r="J31" s="128" t="e">
        <f>IF($B31="","",IF($I31=0,0,VLOOKUP($I31,'FLIGHT-C'!$C$6:$I$41,J$2,FALSE)))</f>
        <v>#N/A</v>
      </c>
      <c r="K31" s="128" t="e">
        <f>IF($B31="","",VLOOKUP($B31,'Day-3'!$AA$5:$AF$40,K$2,FALSE))</f>
        <v>#N/A</v>
      </c>
      <c r="L31" s="128" t="e">
        <f>IF($B31="","",IF($K31=0,0,VLOOKUP($K31,'FLIGHT-D'!$C$6:$I$41,L$2,FALSE)))</f>
        <v>#N/A</v>
      </c>
      <c r="M31"/>
      <c r="N31"/>
    </row>
    <row r="32" spans="1:14" x14ac:dyDescent="0.2">
      <c r="A32" s="110" t="e">
        <f t="shared" si="0"/>
        <v>#N/A</v>
      </c>
      <c r="B32" s="127" t="e">
        <f>IF('Day-1'!C33=0,"",'Day-1'!C33)</f>
        <v>#N/A</v>
      </c>
      <c r="C32" s="128" t="e">
        <f>IF(B32="","",VLOOKUP($B32,'Day-3'!$AA$5:$AF$40,C$2,FALSE))</f>
        <v>#N/A</v>
      </c>
      <c r="D32" s="131"/>
      <c r="E32" s="128" t="e">
        <f>IF($B32="","",VLOOKUP($B32,'Day-3'!$AA$5:$AF$40,E$2,FALSE))</f>
        <v>#N/A</v>
      </c>
      <c r="F32" s="128" t="e">
        <f>IF($B32="","",IF($E32=0,0,VLOOKUP($E32,'FLIGHT-A'!$C$6:$I$41,F$2,FALSE)))</f>
        <v>#N/A</v>
      </c>
      <c r="G32" s="128" t="e">
        <f>IF($B32="","",VLOOKUP($B32,'Day-3'!$AA$5:$AF$40,G$2,FALSE))</f>
        <v>#N/A</v>
      </c>
      <c r="H32" s="128" t="e">
        <f>IF($B32="","",IF($G32=0,0,VLOOKUP($G32,'FLIGHT-B'!$C$6:$I$41,H$2,FALSE)))</f>
        <v>#N/A</v>
      </c>
      <c r="I32" s="128" t="e">
        <f>IF($B32="","",VLOOKUP($B32,'Day-3'!$AA$5:$AF$40,I$2,FALSE))</f>
        <v>#N/A</v>
      </c>
      <c r="J32" s="128" t="e">
        <f>IF($B32="","",IF($I32=0,0,VLOOKUP($I32,'FLIGHT-C'!$C$6:$I$41,J$2,FALSE)))</f>
        <v>#N/A</v>
      </c>
      <c r="K32" s="128" t="e">
        <f>IF($B32="","",VLOOKUP($B32,'Day-3'!$AA$5:$AF$40,K$2,FALSE))</f>
        <v>#N/A</v>
      </c>
      <c r="L32" s="128" t="e">
        <f>IF($B32="","",IF($K32=0,0,VLOOKUP($K32,'FLIGHT-D'!$C$6:$I$41,L$2,FALSE)))</f>
        <v>#N/A</v>
      </c>
      <c r="M32"/>
      <c r="N32"/>
    </row>
    <row r="33" spans="1:14" x14ac:dyDescent="0.2">
      <c r="A33" s="110" t="e">
        <f t="shared" si="0"/>
        <v>#N/A</v>
      </c>
      <c r="B33" s="127" t="e">
        <f>IF('Day-1'!C34=0,"",'Day-1'!C34)</f>
        <v>#N/A</v>
      </c>
      <c r="C33" s="128" t="e">
        <f>IF(B33="","",VLOOKUP($B33,'Day-3'!$AA$5:$AF$40,C$2,FALSE))</f>
        <v>#N/A</v>
      </c>
      <c r="D33" s="131"/>
      <c r="E33" s="128" t="e">
        <f>IF($B33="","",VLOOKUP($B33,'Day-3'!$AA$5:$AF$40,E$2,FALSE))</f>
        <v>#N/A</v>
      </c>
      <c r="F33" s="128" t="e">
        <f>IF($B33="","",IF($E33=0,0,VLOOKUP($E33,'FLIGHT-A'!$C$6:$I$41,F$2,FALSE)))</f>
        <v>#N/A</v>
      </c>
      <c r="G33" s="128" t="e">
        <f>IF($B33="","",VLOOKUP($B33,'Day-3'!$AA$5:$AF$40,G$2,FALSE))</f>
        <v>#N/A</v>
      </c>
      <c r="H33" s="128" t="e">
        <f>IF($B33="","",IF($G33=0,0,VLOOKUP($G33,'FLIGHT-B'!$C$6:$I$41,H$2,FALSE)))</f>
        <v>#N/A</v>
      </c>
      <c r="I33" s="128" t="e">
        <f>IF($B33="","",VLOOKUP($B33,'Day-3'!$AA$5:$AF$40,I$2,FALSE))</f>
        <v>#N/A</v>
      </c>
      <c r="J33" s="128" t="e">
        <f>IF($B33="","",IF($I33=0,0,VLOOKUP($I33,'FLIGHT-C'!$C$6:$I$41,J$2,FALSE)))</f>
        <v>#N/A</v>
      </c>
      <c r="K33" s="128" t="e">
        <f>IF($B33="","",VLOOKUP($B33,'Day-3'!$AA$5:$AF$40,K$2,FALSE))</f>
        <v>#N/A</v>
      </c>
      <c r="L33" s="128" t="e">
        <f>IF($B33="","",IF($K33=0,0,VLOOKUP($K33,'FLIGHT-D'!$C$6:$I$41,L$2,FALSE)))</f>
        <v>#N/A</v>
      </c>
      <c r="M33"/>
      <c r="N33"/>
    </row>
    <row r="34" spans="1:14" x14ac:dyDescent="0.2">
      <c r="A34" s="110" t="e">
        <f t="shared" si="0"/>
        <v>#N/A</v>
      </c>
      <c r="B34" s="127" t="e">
        <f>IF('Day-1'!C35=0,"",'Day-1'!C35)</f>
        <v>#N/A</v>
      </c>
      <c r="C34" s="128" t="e">
        <f>IF(B34="","",VLOOKUP($B34,'Day-3'!$AA$5:$AF$40,C$2,FALSE))</f>
        <v>#N/A</v>
      </c>
      <c r="D34" s="131"/>
      <c r="E34" s="128" t="e">
        <f>IF($B34="","",VLOOKUP($B34,'Day-3'!$AA$5:$AF$40,E$2,FALSE))</f>
        <v>#N/A</v>
      </c>
      <c r="F34" s="128" t="e">
        <f>IF($B34="","",IF($E34=0,0,VLOOKUP($E34,'FLIGHT-A'!$C$6:$I$41,F$2,FALSE)))</f>
        <v>#N/A</v>
      </c>
      <c r="G34" s="128" t="e">
        <f>IF($B34="","",VLOOKUP($B34,'Day-3'!$AA$5:$AF$40,G$2,FALSE))</f>
        <v>#N/A</v>
      </c>
      <c r="H34" s="128" t="e">
        <f>IF($B34="","",IF($G34=0,0,VLOOKUP($G34,'FLIGHT-B'!$C$6:$I$41,H$2,FALSE)))</f>
        <v>#N/A</v>
      </c>
      <c r="I34" s="128" t="e">
        <f>IF($B34="","",VLOOKUP($B34,'Day-3'!$AA$5:$AF$40,I$2,FALSE))</f>
        <v>#N/A</v>
      </c>
      <c r="J34" s="128" t="e">
        <f>IF($B34="","",IF($I34=0,0,VLOOKUP($I34,'FLIGHT-C'!$C$6:$I$41,J$2,FALSE)))</f>
        <v>#N/A</v>
      </c>
      <c r="K34" s="128" t="e">
        <f>IF($B34="","",VLOOKUP($B34,'Day-3'!$AA$5:$AF$40,K$2,FALSE))</f>
        <v>#N/A</v>
      </c>
      <c r="L34" s="128" t="e">
        <f>IF($B34="","",IF($K34=0,0,VLOOKUP($K34,'FLIGHT-D'!$C$6:$I$41,L$2,FALSE)))</f>
        <v>#N/A</v>
      </c>
      <c r="M34"/>
      <c r="N34"/>
    </row>
    <row r="35" spans="1:14" x14ac:dyDescent="0.2">
      <c r="A35" s="110" t="e">
        <f t="shared" si="0"/>
        <v>#N/A</v>
      </c>
      <c r="B35" s="127" t="e">
        <f>IF('Day-1'!C36=0,"",'Day-1'!C36)</f>
        <v>#N/A</v>
      </c>
      <c r="C35" s="128" t="e">
        <f>IF(B35="","",VLOOKUP($B35,'Day-3'!$AA$5:$AF$40,C$2,FALSE))</f>
        <v>#N/A</v>
      </c>
      <c r="D35" s="131"/>
      <c r="E35" s="128" t="e">
        <f>IF($B35="","",VLOOKUP($B35,'Day-3'!$AA$5:$AF$40,E$2,FALSE))</f>
        <v>#N/A</v>
      </c>
      <c r="F35" s="128" t="e">
        <f>IF($B35="","",IF($E35=0,0,VLOOKUP($E35,'FLIGHT-A'!$C$6:$I$41,F$2,FALSE)))</f>
        <v>#N/A</v>
      </c>
      <c r="G35" s="128" t="e">
        <f>IF($B35="","",VLOOKUP($B35,'Day-3'!$AA$5:$AF$40,G$2,FALSE))</f>
        <v>#N/A</v>
      </c>
      <c r="H35" s="128" t="e">
        <f>IF($B35="","",IF($G35=0,0,VLOOKUP($G35,'FLIGHT-B'!$C$6:$I$41,H$2,FALSE)))</f>
        <v>#N/A</v>
      </c>
      <c r="I35" s="128" t="e">
        <f>IF($B35="","",VLOOKUP($B35,'Day-3'!$AA$5:$AF$40,I$2,FALSE))</f>
        <v>#N/A</v>
      </c>
      <c r="J35" s="128" t="e">
        <f>IF($B35="","",IF($I35=0,0,VLOOKUP($I35,'FLIGHT-C'!$C$6:$I$41,J$2,FALSE)))</f>
        <v>#N/A</v>
      </c>
      <c r="K35" s="128" t="e">
        <f>IF($B35="","",VLOOKUP($B35,'Day-3'!$AA$5:$AF$40,K$2,FALSE))</f>
        <v>#N/A</v>
      </c>
      <c r="L35" s="128" t="e">
        <f>IF($B35="","",IF($K35=0,0,VLOOKUP($K35,'FLIGHT-D'!$C$6:$I$41,L$2,FALSE)))</f>
        <v>#N/A</v>
      </c>
      <c r="M35"/>
      <c r="N35"/>
    </row>
    <row r="36" spans="1:14" x14ac:dyDescent="0.2">
      <c r="A36" s="110" t="e">
        <f t="shared" si="0"/>
        <v>#N/A</v>
      </c>
      <c r="B36" s="127" t="e">
        <f>IF('Day-1'!C37=0,"",'Day-1'!C37)</f>
        <v>#N/A</v>
      </c>
      <c r="C36" s="128" t="e">
        <f>IF(B36="","",VLOOKUP($B36,'Day-3'!$AA$5:$AF$40,C$2,FALSE))</f>
        <v>#N/A</v>
      </c>
      <c r="D36" s="131"/>
      <c r="E36" s="128" t="e">
        <f>IF($B36="","",VLOOKUP($B36,'Day-3'!$AA$5:$AF$40,E$2,FALSE))</f>
        <v>#N/A</v>
      </c>
      <c r="F36" s="128" t="e">
        <f>IF($B36="","",IF($E36=0,0,VLOOKUP($E36,'FLIGHT-A'!$C$6:$I$41,F$2,FALSE)))</f>
        <v>#N/A</v>
      </c>
      <c r="G36" s="128" t="e">
        <f>IF($B36="","",VLOOKUP($B36,'Day-3'!$AA$5:$AF$40,G$2,FALSE))</f>
        <v>#N/A</v>
      </c>
      <c r="H36" s="128" t="e">
        <f>IF($B36="","",IF($G36=0,0,VLOOKUP($G36,'FLIGHT-B'!$C$6:$I$41,H$2,FALSE)))</f>
        <v>#N/A</v>
      </c>
      <c r="I36" s="128" t="e">
        <f>IF($B36="","",VLOOKUP($B36,'Day-3'!$AA$5:$AF$40,I$2,FALSE))</f>
        <v>#N/A</v>
      </c>
      <c r="J36" s="128" t="e">
        <f>IF($B36="","",IF($I36=0,0,VLOOKUP($I36,'FLIGHT-C'!$C$6:$I$41,J$2,FALSE)))</f>
        <v>#N/A</v>
      </c>
      <c r="K36" s="128" t="e">
        <f>IF($B36="","",VLOOKUP($B36,'Day-3'!$AA$5:$AF$40,K$2,FALSE))</f>
        <v>#N/A</v>
      </c>
      <c r="L36" s="128" t="e">
        <f>IF($B36="","",IF($K36=0,0,VLOOKUP($K36,'FLIGHT-D'!$C$6:$I$41,L$2,FALSE)))</f>
        <v>#N/A</v>
      </c>
      <c r="M36"/>
      <c r="N36"/>
    </row>
    <row r="37" spans="1:14" x14ac:dyDescent="0.2">
      <c r="A37" s="110" t="e">
        <f t="shared" si="0"/>
        <v>#N/A</v>
      </c>
      <c r="B37" s="127" t="e">
        <f>IF('Day-1'!C38=0,"",'Day-1'!C38)</f>
        <v>#N/A</v>
      </c>
      <c r="C37" s="128" t="e">
        <f>IF(B37="","",VLOOKUP($B37,'Day-3'!$AA$5:$AF$40,C$2,FALSE))</f>
        <v>#N/A</v>
      </c>
      <c r="D37" s="131"/>
      <c r="E37" s="128" t="e">
        <f>IF($B37="","",VLOOKUP($B37,'Day-3'!$AA$5:$AF$40,E$2,FALSE))</f>
        <v>#N/A</v>
      </c>
      <c r="F37" s="128" t="e">
        <f>IF($B37="","",IF($E37=0,0,VLOOKUP($E37,'FLIGHT-A'!$C$6:$I$41,F$2,FALSE)))</f>
        <v>#N/A</v>
      </c>
      <c r="G37" s="128" t="e">
        <f>IF($B37="","",VLOOKUP($B37,'Day-3'!$AA$5:$AF$40,G$2,FALSE))</f>
        <v>#N/A</v>
      </c>
      <c r="H37" s="128" t="e">
        <f>IF($B37="","",IF($G37=0,0,VLOOKUP($G37,'FLIGHT-B'!$C$6:$I$41,H$2,FALSE)))</f>
        <v>#N/A</v>
      </c>
      <c r="I37" s="128" t="e">
        <f>IF($B37="","",VLOOKUP($B37,'Day-3'!$AA$5:$AF$40,I$2,FALSE))</f>
        <v>#N/A</v>
      </c>
      <c r="J37" s="128" t="e">
        <f>IF($B37="","",IF($I37=0,0,VLOOKUP($I37,'FLIGHT-C'!$C$6:$I$41,J$2,FALSE)))</f>
        <v>#N/A</v>
      </c>
      <c r="K37" s="128" t="e">
        <f>IF($B37="","",VLOOKUP($B37,'Day-3'!$AA$5:$AF$40,K$2,FALSE))</f>
        <v>#N/A</v>
      </c>
      <c r="L37" s="128" t="e">
        <f>IF($B37="","",IF($K37=0,0,VLOOKUP($K37,'FLIGHT-D'!$C$6:$I$41,L$2,FALSE)))</f>
        <v>#N/A</v>
      </c>
      <c r="M37"/>
      <c r="N37"/>
    </row>
    <row r="38" spans="1:14" x14ac:dyDescent="0.2">
      <c r="A38" s="110" t="e">
        <f t="shared" si="0"/>
        <v>#N/A</v>
      </c>
      <c r="B38" s="127" t="e">
        <f>IF('Day-1'!C39=0,"",'Day-1'!C39)</f>
        <v>#N/A</v>
      </c>
      <c r="C38" s="128" t="e">
        <f>IF(B38="","",VLOOKUP($B38,'Day-3'!$AA$5:$AF$40,C$2,FALSE))</f>
        <v>#N/A</v>
      </c>
      <c r="D38" s="131"/>
      <c r="E38" s="128" t="e">
        <f>IF($B38="","",VLOOKUP($B38,'Day-3'!$AA$5:$AF$40,E$2,FALSE))</f>
        <v>#N/A</v>
      </c>
      <c r="F38" s="128" t="e">
        <f>IF($B38="","",IF($E38=0,0,VLOOKUP($E38,'FLIGHT-A'!$C$6:$I$41,F$2,FALSE)))</f>
        <v>#N/A</v>
      </c>
      <c r="G38" s="128" t="e">
        <f>IF($B38="","",VLOOKUP($B38,'Day-3'!$AA$5:$AF$40,G$2,FALSE))</f>
        <v>#N/A</v>
      </c>
      <c r="H38" s="128" t="e">
        <f>IF($B38="","",IF($G38=0,0,VLOOKUP($G38,'FLIGHT-B'!$C$6:$I$41,H$2,FALSE)))</f>
        <v>#N/A</v>
      </c>
      <c r="I38" s="128" t="e">
        <f>IF($B38="","",VLOOKUP($B38,'Day-3'!$AA$5:$AF$40,I$2,FALSE))</f>
        <v>#N/A</v>
      </c>
      <c r="J38" s="128" t="e">
        <f>IF($B38="","",IF($I38=0,0,VLOOKUP($I38,'FLIGHT-C'!$C$6:$I$41,J$2,FALSE)))</f>
        <v>#N/A</v>
      </c>
      <c r="K38" s="128" t="e">
        <f>IF($B38="","",VLOOKUP($B38,'Day-3'!$AA$5:$AF$40,K$2,FALSE))</f>
        <v>#N/A</v>
      </c>
      <c r="L38" s="128" t="e">
        <f>IF($B38="","",IF($K38=0,0,VLOOKUP($K38,'FLIGHT-D'!$C$6:$I$41,L$2,FALSE)))</f>
        <v>#N/A</v>
      </c>
      <c r="M38"/>
      <c r="N38"/>
    </row>
    <row r="39" spans="1:14" x14ac:dyDescent="0.2">
      <c r="A39" s="110" t="e">
        <f t="shared" si="0"/>
        <v>#N/A</v>
      </c>
      <c r="B39" s="127" t="e">
        <f>IF('Day-1'!C40=0,"",'Day-1'!C40)</f>
        <v>#N/A</v>
      </c>
      <c r="C39" s="128" t="e">
        <f>IF(B39="","",VLOOKUP($B39,'Day-3'!$AA$5:$AF$40,C$2,FALSE))</f>
        <v>#N/A</v>
      </c>
      <c r="D39" s="131"/>
      <c r="E39" s="128" t="e">
        <f>IF($B39="","",VLOOKUP($B39,'Day-3'!$AA$5:$AF$40,E$2,FALSE))</f>
        <v>#N/A</v>
      </c>
      <c r="F39" s="128" t="e">
        <f>IF($B39="","",IF($E39=0,0,VLOOKUP($E39,'FLIGHT-A'!$C$6:$I$41,F$2,FALSE)))</f>
        <v>#N/A</v>
      </c>
      <c r="G39" s="128" t="e">
        <f>IF($B39="","",VLOOKUP($B39,'Day-3'!$AA$5:$AF$40,G$2,FALSE))</f>
        <v>#N/A</v>
      </c>
      <c r="H39" s="128" t="e">
        <f>IF($B39="","",IF($G39=0,0,VLOOKUP($G39,'FLIGHT-B'!$C$6:$I$41,H$2,FALSE)))</f>
        <v>#N/A</v>
      </c>
      <c r="I39" s="128" t="e">
        <f>IF($B39="","",VLOOKUP($B39,'Day-3'!$AA$5:$AF$40,I$2,FALSE))</f>
        <v>#N/A</v>
      </c>
      <c r="J39" s="128" t="e">
        <f>IF($B39="","",IF($I39=0,0,VLOOKUP($I39,'FLIGHT-C'!$C$6:$I$41,J$2,FALSE)))</f>
        <v>#N/A</v>
      </c>
      <c r="K39" s="128" t="e">
        <f>IF($B39="","",VLOOKUP($B39,'Day-3'!$AA$5:$AF$40,K$2,FALSE))</f>
        <v>#N/A</v>
      </c>
      <c r="L39" s="128" t="e">
        <f>IF($B39="","",IF($K39=0,0,VLOOKUP($K39,'FLIGHT-D'!$C$6:$I$41,L$2,FALSE)))</f>
        <v>#N/A</v>
      </c>
      <c r="M39"/>
      <c r="N39"/>
    </row>
    <row r="40" spans="1:14" x14ac:dyDescent="0.2">
      <c r="A40" s="110"/>
      <c r="M40"/>
      <c r="N40"/>
    </row>
    <row r="41" spans="1:14" x14ac:dyDescent="0.2">
      <c r="E41" s="203" t="s">
        <v>135</v>
      </c>
      <c r="F41" s="223" t="str">
        <f>IF('Day-3'!W3="","",'Day-3'!W3)</f>
        <v/>
      </c>
      <c r="G41" s="204" t="s">
        <v>40</v>
      </c>
      <c r="H41" s="205" t="s">
        <v>136</v>
      </c>
      <c r="I41" s="132"/>
      <c r="J41" s="132"/>
      <c r="M41"/>
      <c r="N41"/>
    </row>
    <row r="42" spans="1:14" x14ac:dyDescent="0.2">
      <c r="E42" s="206"/>
      <c r="F42" s="207" t="s">
        <v>137</v>
      </c>
      <c r="G42" s="208"/>
      <c r="H42" s="209"/>
      <c r="I42" s="132"/>
      <c r="J42" s="132"/>
      <c r="M42"/>
      <c r="N42"/>
    </row>
    <row r="43" spans="1:14" x14ac:dyDescent="0.2">
      <c r="E43" s="206"/>
      <c r="F43" s="207" t="s">
        <v>138</v>
      </c>
      <c r="G43" s="210"/>
      <c r="H43" s="209"/>
      <c r="I43" s="132"/>
      <c r="J43" s="132"/>
      <c r="M43"/>
      <c r="N43"/>
    </row>
    <row r="44" spans="1:14" x14ac:dyDescent="0.2">
      <c r="E44" s="206"/>
      <c r="F44" s="207" t="s">
        <v>139</v>
      </c>
      <c r="G44" s="210"/>
      <c r="H44" s="209"/>
      <c r="I44" s="132"/>
      <c r="J44" s="132"/>
      <c r="M44"/>
      <c r="N44"/>
    </row>
    <row r="46" spans="1:14" hidden="1" x14ac:dyDescent="0.2">
      <c r="E46" s="203" t="s">
        <v>135</v>
      </c>
      <c r="F46" s="223" t="str">
        <f>IF('Day-3'!W5="","",'Day-3'!W5)</f>
        <v/>
      </c>
      <c r="G46" s="204" t="s">
        <v>40</v>
      </c>
      <c r="H46" s="205" t="s">
        <v>136</v>
      </c>
      <c r="K46" s="228"/>
    </row>
    <row r="47" spans="1:14" hidden="1" x14ac:dyDescent="0.2">
      <c r="E47" s="206"/>
      <c r="F47" s="207" t="s">
        <v>137</v>
      </c>
      <c r="G47" s="208"/>
      <c r="H47" s="209"/>
      <c r="K47" s="228" t="s">
        <v>143</v>
      </c>
      <c r="L47" s="229" t="e">
        <f>MAX(C4:C39)</f>
        <v>#N/A</v>
      </c>
    </row>
    <row r="48" spans="1:14" hidden="1" x14ac:dyDescent="0.2">
      <c r="E48" s="206"/>
      <c r="F48" s="207" t="s">
        <v>138</v>
      </c>
      <c r="G48" s="210"/>
      <c r="H48" s="209"/>
    </row>
    <row r="49" spans="5:8" hidden="1" x14ac:dyDescent="0.2">
      <c r="E49" s="206"/>
      <c r="F49" s="207" t="s">
        <v>139</v>
      </c>
      <c r="G49" s="210"/>
      <c r="H49" s="209"/>
    </row>
  </sheetData>
  <sheetProtection sheet="1" selectLockedCells="1"/>
  <mergeCells count="1">
    <mergeCell ref="G1:I1"/>
  </mergeCells>
  <phoneticPr fontId="0" type="noConversion"/>
  <conditionalFormatting sqref="D4:D39">
    <cfRule type="cellIs" dxfId="66" priority="1" stopIfTrue="1" operator="equal">
      <formula>$C3</formula>
    </cfRule>
    <cfRule type="cellIs" dxfId="65" priority="2" stopIfTrue="1" operator="equal">
      <formula>$C5</formula>
    </cfRule>
  </conditionalFormatting>
  <conditionalFormatting sqref="C4:C39">
    <cfRule type="cellIs" dxfId="64" priority="3" stopIfTrue="1" operator="equal">
      <formula>$C3</formula>
    </cfRule>
    <cfRule type="cellIs" dxfId="63" priority="4" stopIfTrue="1" operator="equal">
      <formula>$C5</formula>
    </cfRule>
  </conditionalFormatting>
  <printOptions horizontalCentered="1"/>
  <pageMargins left="0.7" right="0.25" top="0.49" bottom="0.25" header="0.63" footer="0.5"/>
  <pageSetup scale="70" orientation="landscape" horizontalDpi="4294967293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39"/>
  <sheetViews>
    <sheetView zoomScale="75" zoomScaleNormal="75" workbookViewId="0">
      <selection activeCell="T24" sqref="T24"/>
    </sheetView>
  </sheetViews>
  <sheetFormatPr defaultRowHeight="12.75" x14ac:dyDescent="0.2"/>
  <cols>
    <col min="1" max="1" width="4" customWidth="1"/>
    <col min="2" max="2" width="7.7109375" customWidth="1"/>
    <col min="3" max="3" width="21.5703125" customWidth="1"/>
    <col min="4" max="4" width="10.42578125" customWidth="1"/>
    <col min="5" max="5" width="1.28515625" customWidth="1"/>
    <col min="6" max="6" width="7.5703125" customWidth="1"/>
    <col min="7" max="7" width="21.7109375" customWidth="1"/>
    <col min="8" max="8" width="7.28515625" customWidth="1"/>
    <col min="9" max="9" width="1.7109375" customWidth="1"/>
    <col min="10" max="10" width="7.28515625" customWidth="1"/>
    <col min="11" max="11" width="24.42578125" customWidth="1"/>
    <col min="12" max="12" width="7.140625" customWidth="1"/>
    <col min="13" max="13" width="1.42578125" customWidth="1"/>
    <col min="14" max="14" width="7.85546875" customWidth="1"/>
    <col min="15" max="15" width="21.42578125" customWidth="1"/>
    <col min="16" max="16" width="8.28515625" customWidth="1"/>
  </cols>
  <sheetData>
    <row r="1" spans="2:16" ht="20.25" x14ac:dyDescent="0.2">
      <c r="B1" s="92"/>
      <c r="D1" s="47"/>
      <c r="E1" s="47"/>
      <c r="F1" s="47"/>
      <c r="G1" s="389" t="s">
        <v>129</v>
      </c>
      <c r="H1" s="389"/>
      <c r="I1" s="389"/>
      <c r="J1" s="389"/>
      <c r="K1" s="389"/>
      <c r="L1" s="47"/>
      <c r="M1" s="47"/>
      <c r="N1" s="47"/>
      <c r="P1" s="47"/>
    </row>
    <row r="2" spans="2:16" ht="13.5" thickBot="1" x14ac:dyDescent="0.25">
      <c r="B2" s="92"/>
      <c r="D2" s="47"/>
      <c r="E2" s="47"/>
      <c r="F2" s="47"/>
      <c r="H2" s="47"/>
      <c r="I2" s="47"/>
      <c r="J2" s="47"/>
      <c r="L2" s="47"/>
      <c r="M2" s="47"/>
      <c r="N2" s="47"/>
      <c r="P2" s="47"/>
    </row>
    <row r="3" spans="2:16" ht="13.5" thickBot="1" x14ac:dyDescent="0.25">
      <c r="B3" s="95" t="s">
        <v>80</v>
      </c>
      <c r="C3" s="96" t="s">
        <v>81</v>
      </c>
      <c r="D3" s="97" t="s">
        <v>22</v>
      </c>
      <c r="E3" s="129"/>
      <c r="F3" s="98" t="s">
        <v>80</v>
      </c>
      <c r="G3" s="96" t="s">
        <v>82</v>
      </c>
      <c r="H3" s="97" t="s">
        <v>22</v>
      </c>
      <c r="I3" s="129"/>
      <c r="J3" s="98" t="s">
        <v>80</v>
      </c>
      <c r="K3" s="96" t="s">
        <v>83</v>
      </c>
      <c r="L3" s="97" t="s">
        <v>22</v>
      </c>
      <c r="M3" s="129"/>
      <c r="N3" s="98" t="s">
        <v>80</v>
      </c>
      <c r="O3" s="96" t="s">
        <v>84</v>
      </c>
      <c r="P3" s="97" t="s">
        <v>22</v>
      </c>
    </row>
    <row r="4" spans="2:16" ht="13.5" thickTop="1" x14ac:dyDescent="0.2">
      <c r="B4" s="94">
        <f>IF('Day-1'!C5=0,"",'Day-1'!C5)</f>
        <v>1</v>
      </c>
      <c r="C4" s="53" t="e">
        <f>IF(B4="","",VLOOKUP(B4,'FLIGHT-A'!$U$6:$W$41,2,FALSE))</f>
        <v>#N/A</v>
      </c>
      <c r="D4" s="141" t="e">
        <f>IF(B4="","",VLOOKUP(C4,'FLIGHT-A'!C$6:I$41,7,FALSE))</f>
        <v>#N/A</v>
      </c>
      <c r="E4" s="130"/>
      <c r="F4" s="94">
        <f t="shared" ref="F4:F39" si="0">B4</f>
        <v>1</v>
      </c>
      <c r="G4" s="53" t="e">
        <f>IF(B4="","",VLOOKUP(F4,'FLIGHT-B'!$U$6:$W$41,2,FALSE))</f>
        <v>#N/A</v>
      </c>
      <c r="H4" s="141" t="e">
        <f>IF(B4="","",VLOOKUP(G4,'FLIGHT-B'!$C$6:$I$41,7,FALSE))</f>
        <v>#N/A</v>
      </c>
      <c r="I4" s="130"/>
      <c r="J4" s="94">
        <f t="shared" ref="J4:J39" si="1">B4</f>
        <v>1</v>
      </c>
      <c r="K4" s="53" t="e">
        <f>IF(B4="","",VLOOKUP(J4,'FLIGHT-C'!$U$6:$W$41,2,FALSE))</f>
        <v>#N/A</v>
      </c>
      <c r="L4" s="141" t="e">
        <f>IF(B4="","",VLOOKUP(K4,'FLIGHT-C'!$C$6:$I$41,7,FALSE))</f>
        <v>#N/A</v>
      </c>
      <c r="M4" s="130"/>
      <c r="N4" s="94">
        <f t="shared" ref="N4:N39" si="2">B4</f>
        <v>1</v>
      </c>
      <c r="O4" s="53" t="e">
        <f>IF(B4="","",VLOOKUP(N4,'FLIGHT-D'!$U$6:$W$41,2,FALSE))</f>
        <v>#N/A</v>
      </c>
      <c r="P4" s="141" t="e">
        <f>IF(B4="","",VLOOKUP(O4,'FLIGHT-D'!$C$6:$I$41,7,FALSE))</f>
        <v>#N/A</v>
      </c>
    </row>
    <row r="5" spans="2:16" x14ac:dyDescent="0.2">
      <c r="B5" s="94" t="e">
        <f>IF('Day-1'!C6=0,"",'Day-1'!C6)</f>
        <v>#N/A</v>
      </c>
      <c r="C5" s="53" t="e">
        <f>IF(B5="","",VLOOKUP(B5,'FLIGHT-A'!$U$6:$W$41,2,FALSE))</f>
        <v>#N/A</v>
      </c>
      <c r="D5" s="141" t="e">
        <f>IF(B5="","",VLOOKUP(C5,'FLIGHT-A'!C$6:I$41,7,FALSE))</f>
        <v>#N/A</v>
      </c>
      <c r="E5" s="130"/>
      <c r="F5" s="94" t="e">
        <f t="shared" si="0"/>
        <v>#N/A</v>
      </c>
      <c r="G5" s="53" t="e">
        <f>IF(B5="","",VLOOKUP(F5,'FLIGHT-B'!$U$6:$W$41,2,FALSE))</f>
        <v>#N/A</v>
      </c>
      <c r="H5" s="141" t="e">
        <f>IF(B5="","",VLOOKUP(G5,'FLIGHT-B'!$C$6:$I$41,7,FALSE))</f>
        <v>#N/A</v>
      </c>
      <c r="I5" s="130"/>
      <c r="J5" s="94" t="e">
        <f t="shared" si="1"/>
        <v>#N/A</v>
      </c>
      <c r="K5" s="53" t="e">
        <f>IF(B5="","",VLOOKUP(J5,'FLIGHT-C'!$U$6:$W$41,2,FALSE))</f>
        <v>#N/A</v>
      </c>
      <c r="L5" s="141" t="e">
        <f>IF(B5="","",VLOOKUP(K5,'FLIGHT-C'!$C$6:$I$41,7,FALSE))</f>
        <v>#N/A</v>
      </c>
      <c r="M5" s="130"/>
      <c r="N5" s="94" t="e">
        <f t="shared" si="2"/>
        <v>#N/A</v>
      </c>
      <c r="O5" s="53" t="e">
        <f>IF(B5="","",VLOOKUP(N5,'FLIGHT-D'!$U$6:$W$41,2,FALSE))</f>
        <v>#N/A</v>
      </c>
      <c r="P5" s="141" t="e">
        <f>IF(B5="","",VLOOKUP(O5,'FLIGHT-D'!$C$6:$I$41,7,FALSE))</f>
        <v>#N/A</v>
      </c>
    </row>
    <row r="6" spans="2:16" x14ac:dyDescent="0.2">
      <c r="B6" s="94" t="e">
        <f>IF('Day-1'!C7=0,"",'Day-1'!C7)</f>
        <v>#N/A</v>
      </c>
      <c r="C6" s="53" t="e">
        <f>IF(B6="","",VLOOKUP(B6,'FLIGHT-A'!$U$6:$W$41,2,FALSE))</f>
        <v>#N/A</v>
      </c>
      <c r="D6" s="141" t="e">
        <f>IF(B6="","",VLOOKUP(C6,'FLIGHT-A'!C$6:I$41,7,FALSE))</f>
        <v>#N/A</v>
      </c>
      <c r="E6" s="130"/>
      <c r="F6" s="94" t="e">
        <f t="shared" si="0"/>
        <v>#N/A</v>
      </c>
      <c r="G6" s="53" t="e">
        <f>IF(B6="","",VLOOKUP(F6,'FLIGHT-B'!$U$6:$W$41,2,FALSE))</f>
        <v>#N/A</v>
      </c>
      <c r="H6" s="141" t="e">
        <f>IF(B6="","",VLOOKUP(G6,'FLIGHT-B'!$C$6:$I$41,7,FALSE))</f>
        <v>#N/A</v>
      </c>
      <c r="I6" s="130"/>
      <c r="J6" s="94" t="e">
        <f t="shared" si="1"/>
        <v>#N/A</v>
      </c>
      <c r="K6" s="53" t="e">
        <f>IF(B6="","",VLOOKUP(J6,'FLIGHT-C'!$U$6:$W$41,2,FALSE))</f>
        <v>#N/A</v>
      </c>
      <c r="L6" s="141" t="e">
        <f>IF(B6="","",VLOOKUP(K6,'FLIGHT-C'!$C$6:$I$41,7,FALSE))</f>
        <v>#N/A</v>
      </c>
      <c r="M6" s="130"/>
      <c r="N6" s="94" t="e">
        <f t="shared" si="2"/>
        <v>#N/A</v>
      </c>
      <c r="O6" s="53" t="e">
        <f>IF(B6="","",VLOOKUP(N6,'FLIGHT-D'!$U$6:$W$41,2,FALSE))</f>
        <v>#N/A</v>
      </c>
      <c r="P6" s="141" t="e">
        <f>IF(B6="","",VLOOKUP(O6,'FLIGHT-D'!$C$6:$I$41,7,FALSE))</f>
        <v>#N/A</v>
      </c>
    </row>
    <row r="7" spans="2:16" x14ac:dyDescent="0.2">
      <c r="B7" s="94" t="e">
        <f>IF('Day-1'!C8=0,"",'Day-1'!C8)</f>
        <v>#N/A</v>
      </c>
      <c r="C7" s="53" t="e">
        <f>IF(B7="","",VLOOKUP(B7,'FLIGHT-A'!$U$6:$W$41,2,FALSE))</f>
        <v>#N/A</v>
      </c>
      <c r="D7" s="141" t="e">
        <f>IF(B7="","",VLOOKUP(C7,'FLIGHT-A'!C$6:I$41,7,FALSE))</f>
        <v>#N/A</v>
      </c>
      <c r="E7" s="130"/>
      <c r="F7" s="94" t="e">
        <f t="shared" si="0"/>
        <v>#N/A</v>
      </c>
      <c r="G7" s="53" t="e">
        <f>IF(B7="","",VLOOKUP(F7,'FLIGHT-B'!$U$6:$W$41,2,FALSE))</f>
        <v>#N/A</v>
      </c>
      <c r="H7" s="141" t="e">
        <f>IF(B7="","",VLOOKUP(G7,'FLIGHT-B'!$C$6:$I$41,7,FALSE))</f>
        <v>#N/A</v>
      </c>
      <c r="I7" s="130"/>
      <c r="J7" s="94" t="e">
        <f t="shared" si="1"/>
        <v>#N/A</v>
      </c>
      <c r="K7" s="53" t="e">
        <f>IF(B7="","",VLOOKUP(J7,'FLIGHT-C'!$U$6:$W$41,2,FALSE))</f>
        <v>#N/A</v>
      </c>
      <c r="L7" s="141" t="e">
        <f>IF(B7="","",VLOOKUP(K7,'FLIGHT-C'!$C$6:$I$41,7,FALSE))</f>
        <v>#N/A</v>
      </c>
      <c r="M7" s="130"/>
      <c r="N7" s="94" t="e">
        <f t="shared" si="2"/>
        <v>#N/A</v>
      </c>
      <c r="O7" s="53" t="e">
        <f>IF(B7="","",VLOOKUP(N7,'FLIGHT-D'!$U$6:$W$41,2,FALSE))</f>
        <v>#N/A</v>
      </c>
      <c r="P7" s="141" t="e">
        <f>IF(B7="","",VLOOKUP(O7,'FLIGHT-D'!$C$6:$I$41,7,FALSE))</f>
        <v>#N/A</v>
      </c>
    </row>
    <row r="8" spans="2:16" x14ac:dyDescent="0.2">
      <c r="B8" s="94" t="e">
        <f>IF('Day-1'!C9=0,"",'Day-1'!C9)</f>
        <v>#N/A</v>
      </c>
      <c r="C8" s="53" t="e">
        <f>IF(B8="","",VLOOKUP(B8,'FLIGHT-A'!$U$6:$W$41,2,FALSE))</f>
        <v>#N/A</v>
      </c>
      <c r="D8" s="141" t="e">
        <f>IF(B8="","",VLOOKUP(C8,'FLIGHT-A'!C$6:I$41,7,FALSE))</f>
        <v>#N/A</v>
      </c>
      <c r="E8" s="130"/>
      <c r="F8" s="94" t="e">
        <f t="shared" si="0"/>
        <v>#N/A</v>
      </c>
      <c r="G8" s="53" t="e">
        <f>IF(B8="","",VLOOKUP(F8,'FLIGHT-B'!$U$6:$W$41,2,FALSE))</f>
        <v>#N/A</v>
      </c>
      <c r="H8" s="141" t="e">
        <f>IF(B8="","",VLOOKUP(G8,'FLIGHT-B'!$C$6:$I$41,7,FALSE))</f>
        <v>#N/A</v>
      </c>
      <c r="I8" s="130"/>
      <c r="J8" s="94" t="e">
        <f t="shared" si="1"/>
        <v>#N/A</v>
      </c>
      <c r="K8" s="53" t="e">
        <f>IF(B8="","",VLOOKUP(J8,'FLIGHT-C'!$U$6:$W$41,2,FALSE))</f>
        <v>#N/A</v>
      </c>
      <c r="L8" s="141" t="e">
        <f>IF(B8="","",VLOOKUP(K8,'FLIGHT-C'!$C$6:$I$41,7,FALSE))</f>
        <v>#N/A</v>
      </c>
      <c r="M8" s="130"/>
      <c r="N8" s="94" t="e">
        <f t="shared" si="2"/>
        <v>#N/A</v>
      </c>
      <c r="O8" s="53" t="e">
        <f>IF(B8="","",VLOOKUP(N8,'FLIGHT-D'!$U$6:$W$41,2,FALSE))</f>
        <v>#N/A</v>
      </c>
      <c r="P8" s="141" t="e">
        <f>IF(B8="","",VLOOKUP(O8,'FLIGHT-D'!$C$6:$I$41,7,FALSE))</f>
        <v>#N/A</v>
      </c>
    </row>
    <row r="9" spans="2:16" x14ac:dyDescent="0.2">
      <c r="B9" s="94" t="e">
        <f>IF('Day-1'!C10=0,"",'Day-1'!C10)</f>
        <v>#N/A</v>
      </c>
      <c r="C9" s="53" t="e">
        <f>IF(B9="","",VLOOKUP(B9,'FLIGHT-A'!$U$6:$W$41,2,FALSE))</f>
        <v>#N/A</v>
      </c>
      <c r="D9" s="141" t="e">
        <f>IF(B9="","",VLOOKUP(C9,'FLIGHT-A'!C$6:I$41,7,FALSE))</f>
        <v>#N/A</v>
      </c>
      <c r="E9" s="130"/>
      <c r="F9" s="94" t="e">
        <f t="shared" si="0"/>
        <v>#N/A</v>
      </c>
      <c r="G9" s="53" t="e">
        <f>IF(B9="","",VLOOKUP(F9,'FLIGHT-B'!$U$6:$W$41,2,FALSE))</f>
        <v>#N/A</v>
      </c>
      <c r="H9" s="141" t="e">
        <f>IF(B9="","",VLOOKUP(G9,'FLIGHT-B'!$C$6:$I$41,7,FALSE))</f>
        <v>#N/A</v>
      </c>
      <c r="I9" s="130"/>
      <c r="J9" s="94" t="e">
        <f t="shared" si="1"/>
        <v>#N/A</v>
      </c>
      <c r="K9" s="53" t="e">
        <f>IF(B9="","",VLOOKUP(J9,'FLIGHT-C'!$U$6:$W$41,2,FALSE))</f>
        <v>#N/A</v>
      </c>
      <c r="L9" s="141" t="e">
        <f>IF(B9="","",VLOOKUP(K9,'FLIGHT-C'!$C$6:$I$41,7,FALSE))</f>
        <v>#N/A</v>
      </c>
      <c r="M9" s="130"/>
      <c r="N9" s="94" t="e">
        <f t="shared" si="2"/>
        <v>#N/A</v>
      </c>
      <c r="O9" s="53" t="e">
        <f>IF(B9="","",VLOOKUP(N9,'FLIGHT-D'!$U$6:$W$41,2,FALSE))</f>
        <v>#N/A</v>
      </c>
      <c r="P9" s="141" t="e">
        <f>IF(B9="","",VLOOKUP(O9,'FLIGHT-D'!$C$6:$I$41,7,FALSE))</f>
        <v>#N/A</v>
      </c>
    </row>
    <row r="10" spans="2:16" x14ac:dyDescent="0.2">
      <c r="B10" s="94" t="e">
        <f>IF('Day-1'!C11=0,"",'Day-1'!C11)</f>
        <v>#N/A</v>
      </c>
      <c r="C10" s="53" t="e">
        <f>IF(B10="","",VLOOKUP(B10,'FLIGHT-A'!$U$6:$W$41,2,FALSE))</f>
        <v>#N/A</v>
      </c>
      <c r="D10" s="141" t="e">
        <f>IF(B10="","",VLOOKUP(C10,'FLIGHT-A'!C$6:I$41,7,FALSE))</f>
        <v>#N/A</v>
      </c>
      <c r="E10" s="130"/>
      <c r="F10" s="94" t="e">
        <f t="shared" si="0"/>
        <v>#N/A</v>
      </c>
      <c r="G10" s="53" t="e">
        <f>IF(B10="","",VLOOKUP(F10,'FLIGHT-B'!$U$6:$W$41,2,FALSE))</f>
        <v>#N/A</v>
      </c>
      <c r="H10" s="141" t="e">
        <f>IF(B10="","",VLOOKUP(G10,'FLIGHT-B'!$C$6:$I$41,7,FALSE))</f>
        <v>#N/A</v>
      </c>
      <c r="I10" s="130"/>
      <c r="J10" s="94" t="e">
        <f t="shared" si="1"/>
        <v>#N/A</v>
      </c>
      <c r="K10" s="53" t="e">
        <f>IF(B10="","",VLOOKUP(J10,'FLIGHT-C'!$U$6:$W$41,2,FALSE))</f>
        <v>#N/A</v>
      </c>
      <c r="L10" s="141" t="e">
        <f>IF(B10="","",VLOOKUP(K10,'FLIGHT-C'!$C$6:$I$41,7,FALSE))</f>
        <v>#N/A</v>
      </c>
      <c r="M10" s="130"/>
      <c r="N10" s="94" t="e">
        <f t="shared" si="2"/>
        <v>#N/A</v>
      </c>
      <c r="O10" s="53" t="e">
        <f>IF(B10="","",VLOOKUP(N10,'FLIGHT-D'!$U$6:$W$41,2,FALSE))</f>
        <v>#N/A</v>
      </c>
      <c r="P10" s="141" t="e">
        <f>IF(B10="","",VLOOKUP(O10,'FLIGHT-D'!$C$6:$I$41,7,FALSE))</f>
        <v>#N/A</v>
      </c>
    </row>
    <row r="11" spans="2:16" x14ac:dyDescent="0.2">
      <c r="B11" s="94" t="e">
        <f>IF('Day-1'!C12=0,"",'Day-1'!C12)</f>
        <v>#N/A</v>
      </c>
      <c r="C11" s="53" t="e">
        <f>IF(B11="","",VLOOKUP(B11,'FLIGHT-A'!$U$6:$W$41,2,FALSE))</f>
        <v>#N/A</v>
      </c>
      <c r="D11" s="141" t="e">
        <f>IF(B11="","",VLOOKUP(C11,'FLIGHT-A'!C$6:I$41,7,FALSE))</f>
        <v>#N/A</v>
      </c>
      <c r="E11" s="130"/>
      <c r="F11" s="94" t="e">
        <f t="shared" si="0"/>
        <v>#N/A</v>
      </c>
      <c r="G11" s="53" t="e">
        <f>IF(B11="","",VLOOKUP(F11,'FLIGHT-B'!$U$6:$W$41,2,FALSE))</f>
        <v>#N/A</v>
      </c>
      <c r="H11" s="141" t="e">
        <f>IF(B11="","",VLOOKUP(G11,'FLIGHT-B'!$C$6:$I$41,7,FALSE))</f>
        <v>#N/A</v>
      </c>
      <c r="I11" s="130"/>
      <c r="J11" s="94" t="e">
        <f t="shared" si="1"/>
        <v>#N/A</v>
      </c>
      <c r="K11" s="53" t="e">
        <f>IF(B11="","",VLOOKUP(J11,'FLIGHT-C'!$U$6:$W$41,2,FALSE))</f>
        <v>#N/A</v>
      </c>
      <c r="L11" s="141" t="e">
        <f>IF(B11="","",VLOOKUP(K11,'FLIGHT-C'!$C$6:$I$41,7,FALSE))</f>
        <v>#N/A</v>
      </c>
      <c r="M11" s="130"/>
      <c r="N11" s="94" t="e">
        <f t="shared" si="2"/>
        <v>#N/A</v>
      </c>
      <c r="O11" s="53" t="e">
        <f>IF(B11="","",VLOOKUP(N11,'FLIGHT-D'!$U$6:$W$41,2,FALSE))</f>
        <v>#N/A</v>
      </c>
      <c r="P11" s="141" t="e">
        <f>IF(B11="","",VLOOKUP(O11,'FLIGHT-D'!$C$6:$I$41,7,FALSE))</f>
        <v>#N/A</v>
      </c>
    </row>
    <row r="12" spans="2:16" x14ac:dyDescent="0.2">
      <c r="B12" s="94" t="e">
        <f>IF('Day-1'!C13=0,"",'Day-1'!C13)</f>
        <v>#N/A</v>
      </c>
      <c r="C12" s="53" t="e">
        <f>IF(B12="","",VLOOKUP(B12,'FLIGHT-A'!$U$6:$W$41,2,FALSE))</f>
        <v>#N/A</v>
      </c>
      <c r="D12" s="141" t="e">
        <f>IF(B12="","",VLOOKUP(C12,'FLIGHT-A'!C$6:I$41,7,FALSE))</f>
        <v>#N/A</v>
      </c>
      <c r="E12" s="130"/>
      <c r="F12" s="94" t="e">
        <f t="shared" si="0"/>
        <v>#N/A</v>
      </c>
      <c r="G12" s="53" t="e">
        <f>IF(B12="","",VLOOKUP(F12,'FLIGHT-B'!$U$6:$W$41,2,FALSE))</f>
        <v>#N/A</v>
      </c>
      <c r="H12" s="141" t="e">
        <f>IF(B12="","",VLOOKUP(G12,'FLIGHT-B'!$C$6:$I$41,7,FALSE))</f>
        <v>#N/A</v>
      </c>
      <c r="I12" s="130"/>
      <c r="J12" s="94" t="e">
        <f t="shared" si="1"/>
        <v>#N/A</v>
      </c>
      <c r="K12" s="53" t="e">
        <f>IF(B12="","",VLOOKUP(J12,'FLIGHT-C'!$U$6:$W$41,2,FALSE))</f>
        <v>#N/A</v>
      </c>
      <c r="L12" s="141" t="e">
        <f>IF(B12="","",VLOOKUP(K12,'FLIGHT-C'!$C$6:$I$41,7,FALSE))</f>
        <v>#N/A</v>
      </c>
      <c r="M12" s="130"/>
      <c r="N12" s="94" t="e">
        <f t="shared" si="2"/>
        <v>#N/A</v>
      </c>
      <c r="O12" s="53" t="e">
        <f>IF(B12="","",VLOOKUP(N12,'FLIGHT-D'!$U$6:$W$41,2,FALSE))</f>
        <v>#N/A</v>
      </c>
      <c r="P12" s="141" t="e">
        <f>IF(B12="","",VLOOKUP(O12,'FLIGHT-D'!$C$6:$I$41,7,FALSE))</f>
        <v>#N/A</v>
      </c>
    </row>
    <row r="13" spans="2:16" x14ac:dyDescent="0.2">
      <c r="B13" s="94" t="e">
        <f>IF('Day-1'!C14=0,"",'Day-1'!C14)</f>
        <v>#N/A</v>
      </c>
      <c r="C13" s="53" t="e">
        <f>IF(B13="","",VLOOKUP(B13,'FLIGHT-A'!$U$6:$W$41,2,FALSE))</f>
        <v>#N/A</v>
      </c>
      <c r="D13" s="141" t="e">
        <f>IF(B13="","",VLOOKUP(C13,'FLIGHT-A'!C$6:I$41,7,FALSE))</f>
        <v>#N/A</v>
      </c>
      <c r="E13" s="130"/>
      <c r="F13" s="94" t="e">
        <f t="shared" si="0"/>
        <v>#N/A</v>
      </c>
      <c r="G13" s="53" t="e">
        <f>IF(B13="","",VLOOKUP(F13,'FLIGHT-B'!$U$6:$W$41,2,FALSE))</f>
        <v>#N/A</v>
      </c>
      <c r="H13" s="141" t="e">
        <f>IF(B13="","",VLOOKUP(G13,'FLIGHT-B'!$C$6:$I$41,7,FALSE))</f>
        <v>#N/A</v>
      </c>
      <c r="I13" s="130"/>
      <c r="J13" s="94" t="e">
        <f t="shared" si="1"/>
        <v>#N/A</v>
      </c>
      <c r="K13" s="53" t="e">
        <f>IF(B13="","",VLOOKUP(J13,'FLIGHT-C'!$U$6:$W$41,2,FALSE))</f>
        <v>#N/A</v>
      </c>
      <c r="L13" s="141" t="e">
        <f>IF(B13="","",VLOOKUP(K13,'FLIGHT-C'!$C$6:$I$41,7,FALSE))</f>
        <v>#N/A</v>
      </c>
      <c r="M13" s="130"/>
      <c r="N13" s="94" t="e">
        <f t="shared" si="2"/>
        <v>#N/A</v>
      </c>
      <c r="O13" s="53" t="e">
        <f>IF(B13="","",VLOOKUP(N13,'FLIGHT-D'!$U$6:$W$41,2,FALSE))</f>
        <v>#N/A</v>
      </c>
      <c r="P13" s="141" t="e">
        <f>IF(B13="","",VLOOKUP(O13,'FLIGHT-D'!$C$6:$I$41,7,FALSE))</f>
        <v>#N/A</v>
      </c>
    </row>
    <row r="14" spans="2:16" x14ac:dyDescent="0.2">
      <c r="B14" s="94" t="e">
        <f>IF('Day-1'!C15=0,"",'Day-1'!C15)</f>
        <v>#N/A</v>
      </c>
      <c r="C14" s="53" t="e">
        <f>IF(B14="","",VLOOKUP(B14,'FLIGHT-A'!$U$6:$W$41,2,FALSE))</f>
        <v>#N/A</v>
      </c>
      <c r="D14" s="141" t="e">
        <f>IF(B14="","",VLOOKUP(C14,'FLIGHT-A'!C$6:I$41,7,FALSE))</f>
        <v>#N/A</v>
      </c>
      <c r="E14" s="130"/>
      <c r="F14" s="94" t="e">
        <f t="shared" si="0"/>
        <v>#N/A</v>
      </c>
      <c r="G14" s="53" t="e">
        <f>IF(B14="","",VLOOKUP(F14,'FLIGHT-B'!$U$6:$W$41,2,FALSE))</f>
        <v>#N/A</v>
      </c>
      <c r="H14" s="141" t="e">
        <f>IF(B14="","",VLOOKUP(G14,'FLIGHT-B'!$C$6:$I$41,7,FALSE))</f>
        <v>#N/A</v>
      </c>
      <c r="I14" s="130"/>
      <c r="J14" s="94" t="e">
        <f t="shared" si="1"/>
        <v>#N/A</v>
      </c>
      <c r="K14" s="53" t="e">
        <f>IF(B14="","",VLOOKUP(J14,'FLIGHT-C'!$U$6:$W$41,2,FALSE))</f>
        <v>#N/A</v>
      </c>
      <c r="L14" s="141" t="e">
        <f>IF(B14="","",VLOOKUP(K14,'FLIGHT-C'!$C$6:$I$41,7,FALSE))</f>
        <v>#N/A</v>
      </c>
      <c r="M14" s="130"/>
      <c r="N14" s="94" t="e">
        <f t="shared" si="2"/>
        <v>#N/A</v>
      </c>
      <c r="O14" s="53" t="e">
        <f>IF(B14="","",VLOOKUP(N14,'FLIGHT-D'!$U$6:$W$41,2,FALSE))</f>
        <v>#N/A</v>
      </c>
      <c r="P14" s="141" t="e">
        <f>IF(B14="","",VLOOKUP(O14,'FLIGHT-D'!$C$6:$I$41,7,FALSE))</f>
        <v>#N/A</v>
      </c>
    </row>
    <row r="15" spans="2:16" x14ac:dyDescent="0.2">
      <c r="B15" s="94" t="e">
        <f>IF('Day-1'!C16=0,"",'Day-1'!C16)</f>
        <v>#N/A</v>
      </c>
      <c r="C15" s="53" t="e">
        <f>IF(B15="","",VLOOKUP(B15,'FLIGHT-A'!$U$6:$W$41,2,FALSE))</f>
        <v>#N/A</v>
      </c>
      <c r="D15" s="141" t="e">
        <f>IF(B15="","",VLOOKUP(C15,'FLIGHT-A'!C$6:I$41,7,FALSE))</f>
        <v>#N/A</v>
      </c>
      <c r="E15" s="130"/>
      <c r="F15" s="94" t="e">
        <f t="shared" si="0"/>
        <v>#N/A</v>
      </c>
      <c r="G15" s="53" t="e">
        <f>IF(B15="","",VLOOKUP(F15,'FLIGHT-B'!$U$6:$W$41,2,FALSE))</f>
        <v>#N/A</v>
      </c>
      <c r="H15" s="141" t="e">
        <f>IF(B15="","",VLOOKUP(G15,'FLIGHT-B'!$C$6:$I$41,7,FALSE))</f>
        <v>#N/A</v>
      </c>
      <c r="I15" s="130"/>
      <c r="J15" s="94" t="e">
        <f t="shared" si="1"/>
        <v>#N/A</v>
      </c>
      <c r="K15" s="53" t="e">
        <f>IF(B15="","",VLOOKUP(J15,'FLIGHT-C'!$U$6:$W$41,2,FALSE))</f>
        <v>#N/A</v>
      </c>
      <c r="L15" s="141" t="e">
        <f>IF(B15="","",VLOOKUP(K15,'FLIGHT-C'!$C$6:$I$41,7,FALSE))</f>
        <v>#N/A</v>
      </c>
      <c r="M15" s="130"/>
      <c r="N15" s="94" t="e">
        <f t="shared" si="2"/>
        <v>#N/A</v>
      </c>
      <c r="O15" s="53" t="e">
        <f>IF(B15="","",VLOOKUP(N15,'FLIGHT-D'!$U$6:$W$41,2,FALSE))</f>
        <v>#N/A</v>
      </c>
      <c r="P15" s="141" t="e">
        <f>IF(B15="","",VLOOKUP(O15,'FLIGHT-D'!$C$6:$I$41,7,FALSE))</f>
        <v>#N/A</v>
      </c>
    </row>
    <row r="16" spans="2:16" x14ac:dyDescent="0.2">
      <c r="B16" s="94" t="e">
        <f>IF('Day-1'!C17=0,"",'Day-1'!C17)</f>
        <v>#N/A</v>
      </c>
      <c r="C16" s="53" t="e">
        <f>IF(B16="","",VLOOKUP(B16,'FLIGHT-A'!$U$6:$W$41,2,FALSE))</f>
        <v>#N/A</v>
      </c>
      <c r="D16" s="141" t="e">
        <f>IF(B16="","",VLOOKUP(C16,'FLIGHT-A'!C$6:I$41,7,FALSE))</f>
        <v>#N/A</v>
      </c>
      <c r="E16" s="130"/>
      <c r="F16" s="94" t="e">
        <f t="shared" si="0"/>
        <v>#N/A</v>
      </c>
      <c r="G16" s="53" t="e">
        <f>IF(B16="","",VLOOKUP(F16,'FLIGHT-B'!$U$6:$W$41,2,FALSE))</f>
        <v>#N/A</v>
      </c>
      <c r="H16" s="141" t="e">
        <f>IF(B16="","",VLOOKUP(G16,'FLIGHT-B'!$C$6:$I$41,7,FALSE))</f>
        <v>#N/A</v>
      </c>
      <c r="I16" s="130"/>
      <c r="J16" s="94" t="e">
        <f t="shared" si="1"/>
        <v>#N/A</v>
      </c>
      <c r="K16" s="53" t="e">
        <f>IF(B16="","",VLOOKUP(J16,'FLIGHT-C'!$U$6:$W$41,2,FALSE))</f>
        <v>#N/A</v>
      </c>
      <c r="L16" s="141" t="e">
        <f>IF(B16="","",VLOOKUP(K16,'FLIGHT-C'!$C$6:$I$41,7,FALSE))</f>
        <v>#N/A</v>
      </c>
      <c r="M16" s="130"/>
      <c r="N16" s="94" t="e">
        <f t="shared" si="2"/>
        <v>#N/A</v>
      </c>
      <c r="O16" s="53" t="e">
        <f>IF(B16="","",VLOOKUP(N16,'FLIGHT-D'!$U$6:$W$41,2,FALSE))</f>
        <v>#N/A</v>
      </c>
      <c r="P16" s="141" t="e">
        <f>IF(B16="","",VLOOKUP(O16,'FLIGHT-D'!$C$6:$I$41,7,FALSE))</f>
        <v>#N/A</v>
      </c>
    </row>
    <row r="17" spans="2:16" x14ac:dyDescent="0.2">
      <c r="B17" s="94" t="e">
        <f>IF('Day-1'!C18=0,"",'Day-1'!C18)</f>
        <v>#N/A</v>
      </c>
      <c r="C17" s="53" t="e">
        <f>IF(B17="","",VLOOKUP(B17,'FLIGHT-A'!$U$6:$W$41,2,FALSE))</f>
        <v>#N/A</v>
      </c>
      <c r="D17" s="141" t="e">
        <f>IF(B17="","",VLOOKUP(C17,'FLIGHT-A'!C$6:I$41,7,FALSE))</f>
        <v>#N/A</v>
      </c>
      <c r="E17" s="130"/>
      <c r="F17" s="94" t="e">
        <f t="shared" si="0"/>
        <v>#N/A</v>
      </c>
      <c r="G17" s="53" t="e">
        <f>IF(B17="","",VLOOKUP(F17,'FLIGHT-B'!$U$6:$W$41,2,FALSE))</f>
        <v>#N/A</v>
      </c>
      <c r="H17" s="141" t="e">
        <f>IF(B17="","",VLOOKUP(G17,'FLIGHT-B'!$C$6:$I$41,7,FALSE))</f>
        <v>#N/A</v>
      </c>
      <c r="I17" s="130"/>
      <c r="J17" s="94" t="e">
        <f t="shared" si="1"/>
        <v>#N/A</v>
      </c>
      <c r="K17" s="53" t="e">
        <f>IF(B17="","",VLOOKUP(J17,'FLIGHT-C'!$U$6:$W$41,2,FALSE))</f>
        <v>#N/A</v>
      </c>
      <c r="L17" s="141" t="e">
        <f>IF(B17="","",VLOOKUP(K17,'FLIGHT-C'!$C$6:$I$41,7,FALSE))</f>
        <v>#N/A</v>
      </c>
      <c r="M17" s="130"/>
      <c r="N17" s="94" t="e">
        <f t="shared" si="2"/>
        <v>#N/A</v>
      </c>
      <c r="O17" s="53" t="e">
        <f>IF(B17="","",VLOOKUP(N17,'FLIGHT-D'!$U$6:$W$41,2,FALSE))</f>
        <v>#N/A</v>
      </c>
      <c r="P17" s="141" t="e">
        <f>IF(B17="","",VLOOKUP(O17,'FLIGHT-D'!$C$6:$I$41,7,FALSE))</f>
        <v>#N/A</v>
      </c>
    </row>
    <row r="18" spans="2:16" x14ac:dyDescent="0.2">
      <c r="B18" s="94" t="e">
        <f>IF('Day-1'!C19=0,"",'Day-1'!C19)</f>
        <v>#N/A</v>
      </c>
      <c r="C18" s="53" t="e">
        <f>IF(B18="","",VLOOKUP(B18,'FLIGHT-A'!$U$6:$W$41,2,FALSE))</f>
        <v>#N/A</v>
      </c>
      <c r="D18" s="141" t="e">
        <f>IF(B18="","",VLOOKUP(C18,'FLIGHT-A'!C$6:I$41,7,FALSE))</f>
        <v>#N/A</v>
      </c>
      <c r="E18" s="130"/>
      <c r="F18" s="94" t="e">
        <f t="shared" si="0"/>
        <v>#N/A</v>
      </c>
      <c r="G18" s="53" t="e">
        <f>IF(B18="","",VLOOKUP(F18,'FLIGHT-B'!$U$6:$W$41,2,FALSE))</f>
        <v>#N/A</v>
      </c>
      <c r="H18" s="141" t="e">
        <f>IF(B18="","",VLOOKUP(G18,'FLIGHT-B'!$C$6:$I$41,7,FALSE))</f>
        <v>#N/A</v>
      </c>
      <c r="I18" s="130"/>
      <c r="J18" s="94" t="e">
        <f t="shared" si="1"/>
        <v>#N/A</v>
      </c>
      <c r="K18" s="53" t="e">
        <f>IF(B18="","",VLOOKUP(J18,'FLIGHT-C'!$U$6:$W$41,2,FALSE))</f>
        <v>#N/A</v>
      </c>
      <c r="L18" s="141" t="e">
        <f>IF(B18="","",VLOOKUP(K18,'FLIGHT-C'!$C$6:$I$41,7,FALSE))</f>
        <v>#N/A</v>
      </c>
      <c r="M18" s="130"/>
      <c r="N18" s="94" t="e">
        <f t="shared" si="2"/>
        <v>#N/A</v>
      </c>
      <c r="O18" s="53" t="e">
        <f>IF(B18="","",VLOOKUP(N18,'FLIGHT-D'!$U$6:$W$41,2,FALSE))</f>
        <v>#N/A</v>
      </c>
      <c r="P18" s="141" t="e">
        <f>IF(B18="","",VLOOKUP(O18,'FLIGHT-D'!$C$6:$I$41,7,FALSE))</f>
        <v>#N/A</v>
      </c>
    </row>
    <row r="19" spans="2:16" x14ac:dyDescent="0.2">
      <c r="B19" s="94" t="e">
        <f>IF('Day-1'!C20=0,"",'Day-1'!C20)</f>
        <v>#N/A</v>
      </c>
      <c r="C19" s="53" t="e">
        <f>IF(B19="","",VLOOKUP(B19,'FLIGHT-A'!$U$6:$W$41,2,FALSE))</f>
        <v>#N/A</v>
      </c>
      <c r="D19" s="141" t="e">
        <f>IF(B19="","",VLOOKUP(C19,'FLIGHT-A'!C$6:I$41,7,FALSE))</f>
        <v>#N/A</v>
      </c>
      <c r="E19" s="130"/>
      <c r="F19" s="94" t="e">
        <f t="shared" si="0"/>
        <v>#N/A</v>
      </c>
      <c r="G19" s="53" t="e">
        <f>IF(B19="","",VLOOKUP(F19,'FLIGHT-B'!$U$6:$W$41,2,FALSE))</f>
        <v>#N/A</v>
      </c>
      <c r="H19" s="141" t="e">
        <f>IF(B19="","",VLOOKUP(G19,'FLIGHT-B'!$C$6:$I$41,7,FALSE))</f>
        <v>#N/A</v>
      </c>
      <c r="I19" s="130"/>
      <c r="J19" s="94" t="e">
        <f t="shared" si="1"/>
        <v>#N/A</v>
      </c>
      <c r="K19" s="53" t="e">
        <f>IF(B19="","",VLOOKUP(J19,'FLIGHT-C'!$U$6:$W$41,2,FALSE))</f>
        <v>#N/A</v>
      </c>
      <c r="L19" s="141" t="e">
        <f>IF(B19="","",VLOOKUP(K19,'FLIGHT-C'!$C$6:$I$41,7,FALSE))</f>
        <v>#N/A</v>
      </c>
      <c r="M19" s="130"/>
      <c r="N19" s="94" t="e">
        <f t="shared" si="2"/>
        <v>#N/A</v>
      </c>
      <c r="O19" s="53" t="e">
        <f>IF(B19="","",VLOOKUP(N19,'FLIGHT-D'!$U$6:$W$41,2,FALSE))</f>
        <v>#N/A</v>
      </c>
      <c r="P19" s="141" t="e">
        <f>IF(B19="","",VLOOKUP(O19,'FLIGHT-D'!$C$6:$I$41,7,FALSE))</f>
        <v>#N/A</v>
      </c>
    </row>
    <row r="20" spans="2:16" x14ac:dyDescent="0.2">
      <c r="B20" s="94" t="e">
        <f>IF('Day-1'!C21=0,"",'Day-1'!C21)</f>
        <v>#N/A</v>
      </c>
      <c r="C20" s="53" t="e">
        <f>IF(B20="","",VLOOKUP(B20,'FLIGHT-A'!$U$6:$W$41,2,FALSE))</f>
        <v>#N/A</v>
      </c>
      <c r="D20" s="141" t="e">
        <f>IF(B20="","",VLOOKUP(C20,'FLIGHT-A'!C$6:I$41,7,FALSE))</f>
        <v>#N/A</v>
      </c>
      <c r="E20" s="130"/>
      <c r="F20" s="94" t="e">
        <f t="shared" si="0"/>
        <v>#N/A</v>
      </c>
      <c r="G20" s="53" t="e">
        <f>IF(B20="","",VLOOKUP(F20,'FLIGHT-B'!$U$6:$W$41,2,FALSE))</f>
        <v>#N/A</v>
      </c>
      <c r="H20" s="141" t="e">
        <f>IF(B20="","",VLOOKUP(G20,'FLIGHT-B'!$C$6:$I$41,7,FALSE))</f>
        <v>#N/A</v>
      </c>
      <c r="I20" s="130"/>
      <c r="J20" s="94" t="e">
        <f t="shared" si="1"/>
        <v>#N/A</v>
      </c>
      <c r="K20" s="53" t="e">
        <f>IF(B20="","",VLOOKUP(J20,'FLIGHT-C'!$U$6:$W$41,2,FALSE))</f>
        <v>#N/A</v>
      </c>
      <c r="L20" s="141" t="e">
        <f>IF(B20="","",VLOOKUP(K20,'FLIGHT-C'!$C$6:$I$41,7,FALSE))</f>
        <v>#N/A</v>
      </c>
      <c r="M20" s="130"/>
      <c r="N20" s="94" t="e">
        <f t="shared" si="2"/>
        <v>#N/A</v>
      </c>
      <c r="O20" s="53" t="e">
        <f>IF(B20="","",VLOOKUP(N20,'FLIGHT-D'!$U$6:$W$41,2,FALSE))</f>
        <v>#N/A</v>
      </c>
      <c r="P20" s="141" t="e">
        <f>IF(B20="","",VLOOKUP(O20,'FLIGHT-D'!$C$6:$I$41,7,FALSE))</f>
        <v>#N/A</v>
      </c>
    </row>
    <row r="21" spans="2:16" x14ac:dyDescent="0.2">
      <c r="B21" s="94" t="e">
        <f>IF('Day-1'!C22=0,"",'Day-1'!C22)</f>
        <v>#N/A</v>
      </c>
      <c r="C21" s="53" t="e">
        <f>IF(B21="","",VLOOKUP(B21,'FLIGHT-A'!$U$6:$W$41,2,FALSE))</f>
        <v>#N/A</v>
      </c>
      <c r="D21" s="141" t="e">
        <f>IF(B21="","",VLOOKUP(C21,'FLIGHT-A'!C$6:I$41,7,FALSE))</f>
        <v>#N/A</v>
      </c>
      <c r="E21" s="130"/>
      <c r="F21" s="94" t="e">
        <f t="shared" si="0"/>
        <v>#N/A</v>
      </c>
      <c r="G21" s="53" t="e">
        <f>IF(B21="","",VLOOKUP(F21,'FLIGHT-B'!$U$6:$W$41,2,FALSE))</f>
        <v>#N/A</v>
      </c>
      <c r="H21" s="141" t="e">
        <f>IF(B21="","",VLOOKUP(G21,'FLIGHT-B'!$C$6:$I$41,7,FALSE))</f>
        <v>#N/A</v>
      </c>
      <c r="I21" s="130"/>
      <c r="J21" s="94" t="e">
        <f t="shared" si="1"/>
        <v>#N/A</v>
      </c>
      <c r="K21" s="53" t="e">
        <f>IF(B21="","",VLOOKUP(J21,'FLIGHT-C'!$U$6:$W$41,2,FALSE))</f>
        <v>#N/A</v>
      </c>
      <c r="L21" s="141" t="e">
        <f>IF(B21="","",VLOOKUP(K21,'FLIGHT-C'!$C$6:$I$41,7,FALSE))</f>
        <v>#N/A</v>
      </c>
      <c r="M21" s="130"/>
      <c r="N21" s="94" t="e">
        <f t="shared" si="2"/>
        <v>#N/A</v>
      </c>
      <c r="O21" s="53" t="e">
        <f>IF(B21="","",VLOOKUP(N21,'FLIGHT-D'!$U$6:$W$41,2,FALSE))</f>
        <v>#N/A</v>
      </c>
      <c r="P21" s="141" t="e">
        <f>IF(B21="","",VLOOKUP(O21,'FLIGHT-D'!$C$6:$I$41,7,FALSE))</f>
        <v>#N/A</v>
      </c>
    </row>
    <row r="22" spans="2:16" x14ac:dyDescent="0.2">
      <c r="B22" s="94" t="e">
        <f>IF('Day-1'!C23=0,"",'Day-1'!C23)</f>
        <v>#N/A</v>
      </c>
      <c r="C22" s="53" t="e">
        <f>IF(B22="","",VLOOKUP(B22,'FLIGHT-A'!$U$6:$W$41,2,FALSE))</f>
        <v>#N/A</v>
      </c>
      <c r="D22" s="141" t="e">
        <f>IF(B22="","",VLOOKUP(C22,'FLIGHT-A'!C$6:I$41,7,FALSE))</f>
        <v>#N/A</v>
      </c>
      <c r="E22" s="130"/>
      <c r="F22" s="94" t="e">
        <f t="shared" si="0"/>
        <v>#N/A</v>
      </c>
      <c r="G22" s="53" t="e">
        <f>IF(B22="","",VLOOKUP(F22,'FLIGHT-B'!$U$6:$W$41,2,FALSE))</f>
        <v>#N/A</v>
      </c>
      <c r="H22" s="141" t="e">
        <f>IF(B22="","",VLOOKUP(G22,'FLIGHT-B'!$C$6:$I$41,7,FALSE))</f>
        <v>#N/A</v>
      </c>
      <c r="I22" s="130"/>
      <c r="J22" s="94" t="e">
        <f t="shared" si="1"/>
        <v>#N/A</v>
      </c>
      <c r="K22" s="53" t="e">
        <f>IF(B22="","",VLOOKUP(J22,'FLIGHT-C'!$U$6:$W$41,2,FALSE))</f>
        <v>#N/A</v>
      </c>
      <c r="L22" s="141" t="e">
        <f>IF(B22="","",VLOOKUP(K22,'FLIGHT-C'!$C$6:$I$41,7,FALSE))</f>
        <v>#N/A</v>
      </c>
      <c r="M22" s="130"/>
      <c r="N22" s="94" t="e">
        <f t="shared" si="2"/>
        <v>#N/A</v>
      </c>
      <c r="O22" s="53" t="e">
        <f>IF(B22="","",VLOOKUP(N22,'FLIGHT-D'!$U$6:$W$41,2,FALSE))</f>
        <v>#N/A</v>
      </c>
      <c r="P22" s="141" t="e">
        <f>IF(B22="","",VLOOKUP(O22,'FLIGHT-D'!$C$6:$I$41,7,FALSE))</f>
        <v>#N/A</v>
      </c>
    </row>
    <row r="23" spans="2:16" x14ac:dyDescent="0.2">
      <c r="B23" s="94" t="e">
        <f>IF('Day-1'!C24=0,"",'Day-1'!C24)</f>
        <v>#N/A</v>
      </c>
      <c r="C23" s="53" t="e">
        <f>IF(B23="","",VLOOKUP(B23,'FLIGHT-A'!$U$6:$W$41,2,FALSE))</f>
        <v>#N/A</v>
      </c>
      <c r="D23" s="141" t="e">
        <f>IF(B23="","",VLOOKUP(C23,'FLIGHT-A'!C$6:I$41,7,FALSE))</f>
        <v>#N/A</v>
      </c>
      <c r="E23" s="130"/>
      <c r="F23" s="94" t="e">
        <f t="shared" si="0"/>
        <v>#N/A</v>
      </c>
      <c r="G23" s="53" t="e">
        <f>IF(B23="","",VLOOKUP(F23,'FLIGHT-B'!$U$6:$W$41,2,FALSE))</f>
        <v>#N/A</v>
      </c>
      <c r="H23" s="141" t="e">
        <f>IF(B23="","",VLOOKUP(G23,'FLIGHT-B'!$C$6:$I$41,7,FALSE))</f>
        <v>#N/A</v>
      </c>
      <c r="I23" s="130"/>
      <c r="J23" s="94" t="e">
        <f t="shared" si="1"/>
        <v>#N/A</v>
      </c>
      <c r="K23" s="53" t="e">
        <f>IF(B23="","",VLOOKUP(J23,'FLIGHT-C'!$U$6:$W$41,2,FALSE))</f>
        <v>#N/A</v>
      </c>
      <c r="L23" s="141" t="e">
        <f>IF(B23="","",VLOOKUP(K23,'FLIGHT-C'!$C$6:$I$41,7,FALSE))</f>
        <v>#N/A</v>
      </c>
      <c r="M23" s="130"/>
      <c r="N23" s="94" t="e">
        <f t="shared" si="2"/>
        <v>#N/A</v>
      </c>
      <c r="O23" s="53" t="e">
        <f>IF(B23="","",VLOOKUP(N23,'FLIGHT-D'!$U$6:$W$41,2,FALSE))</f>
        <v>#N/A</v>
      </c>
      <c r="P23" s="141" t="e">
        <f>IF(B23="","",VLOOKUP(O23,'FLIGHT-D'!$C$6:$I$41,7,FALSE))</f>
        <v>#N/A</v>
      </c>
    </row>
    <row r="24" spans="2:16" x14ac:dyDescent="0.2">
      <c r="B24" s="94" t="e">
        <f>IF('Day-1'!C25=0,"",'Day-1'!C25)</f>
        <v>#N/A</v>
      </c>
      <c r="C24" s="53" t="e">
        <f>IF(B24="","",VLOOKUP(B24,'FLIGHT-A'!$U$6:$W$41,2,FALSE))</f>
        <v>#N/A</v>
      </c>
      <c r="D24" s="141" t="e">
        <f>IF(B24="","",VLOOKUP(C24,'FLIGHT-A'!C$6:I$41,7,FALSE))</f>
        <v>#N/A</v>
      </c>
      <c r="E24" s="130"/>
      <c r="F24" s="94" t="e">
        <f t="shared" si="0"/>
        <v>#N/A</v>
      </c>
      <c r="G24" s="53" t="e">
        <f>IF(B24="","",VLOOKUP(F24,'FLIGHT-B'!$U$6:$W$41,2,FALSE))</f>
        <v>#N/A</v>
      </c>
      <c r="H24" s="141" t="e">
        <f>IF(B24="","",VLOOKUP(G24,'FLIGHT-B'!$C$6:$I$41,7,FALSE))</f>
        <v>#N/A</v>
      </c>
      <c r="I24" s="130"/>
      <c r="J24" s="94" t="e">
        <f t="shared" si="1"/>
        <v>#N/A</v>
      </c>
      <c r="K24" s="53" t="e">
        <f>IF(B24="","",VLOOKUP(J24,'FLIGHT-C'!$U$6:$W$41,2,FALSE))</f>
        <v>#N/A</v>
      </c>
      <c r="L24" s="141" t="e">
        <f>IF(B24="","",VLOOKUP(K24,'FLIGHT-C'!$C$6:$I$41,7,FALSE))</f>
        <v>#N/A</v>
      </c>
      <c r="M24" s="130"/>
      <c r="N24" s="94" t="e">
        <f t="shared" si="2"/>
        <v>#N/A</v>
      </c>
      <c r="O24" s="53" t="e">
        <f>IF(B24="","",VLOOKUP(N24,'FLIGHT-D'!$U$6:$W$41,2,FALSE))</f>
        <v>#N/A</v>
      </c>
      <c r="P24" s="141" t="e">
        <f>IF(B24="","",VLOOKUP(O24,'FLIGHT-D'!$C$6:$I$41,7,FALSE))</f>
        <v>#N/A</v>
      </c>
    </row>
    <row r="25" spans="2:16" x14ac:dyDescent="0.2">
      <c r="B25" s="94" t="e">
        <f>IF('Day-1'!C26=0,"",'Day-1'!C26)</f>
        <v>#N/A</v>
      </c>
      <c r="C25" s="53" t="e">
        <f>IF(B25="","",VLOOKUP(B25,'FLIGHT-A'!$U$6:$W$41,2,FALSE))</f>
        <v>#N/A</v>
      </c>
      <c r="D25" s="141" t="e">
        <f>IF(B25="","",VLOOKUP(C25,'FLIGHT-A'!C$6:I$41,7,FALSE))</f>
        <v>#N/A</v>
      </c>
      <c r="E25" s="130"/>
      <c r="F25" s="94" t="e">
        <f t="shared" si="0"/>
        <v>#N/A</v>
      </c>
      <c r="G25" s="53" t="e">
        <f>IF(B25="","",VLOOKUP(F25,'FLIGHT-B'!$U$6:$W$41,2,FALSE))</f>
        <v>#N/A</v>
      </c>
      <c r="H25" s="141" t="e">
        <f>IF(B25="","",VLOOKUP(G25,'FLIGHT-B'!$C$6:$I$41,7,FALSE))</f>
        <v>#N/A</v>
      </c>
      <c r="I25" s="130"/>
      <c r="J25" s="94" t="e">
        <f t="shared" si="1"/>
        <v>#N/A</v>
      </c>
      <c r="K25" s="53" t="e">
        <f>IF(B25="","",VLOOKUP(J25,'FLIGHT-C'!$U$6:$W$41,2,FALSE))</f>
        <v>#N/A</v>
      </c>
      <c r="L25" s="141" t="e">
        <f>IF(B25="","",VLOOKUP(K25,'FLIGHT-C'!$C$6:$I$41,7,FALSE))</f>
        <v>#N/A</v>
      </c>
      <c r="M25" s="130"/>
      <c r="N25" s="94" t="e">
        <f t="shared" si="2"/>
        <v>#N/A</v>
      </c>
      <c r="O25" s="53" t="e">
        <f>IF(B25="","",VLOOKUP(N25,'FLIGHT-D'!$U$6:$W$41,2,FALSE))</f>
        <v>#N/A</v>
      </c>
      <c r="P25" s="141" t="e">
        <f>IF(B25="","",VLOOKUP(O25,'FLIGHT-D'!$C$6:$I$41,7,FALSE))</f>
        <v>#N/A</v>
      </c>
    </row>
    <row r="26" spans="2:16" x14ac:dyDescent="0.2">
      <c r="B26" s="94" t="e">
        <f>IF('Day-1'!C27=0,"",'Day-1'!C27)</f>
        <v>#N/A</v>
      </c>
      <c r="C26" s="53" t="e">
        <f>IF(B26="","",VLOOKUP(B26,'FLIGHT-A'!$U$6:$W$41,2,FALSE))</f>
        <v>#N/A</v>
      </c>
      <c r="D26" s="141" t="e">
        <f>IF(B26="","",VLOOKUP(C26,'FLIGHT-A'!C$6:I$41,7,FALSE))</f>
        <v>#N/A</v>
      </c>
      <c r="E26" s="130"/>
      <c r="F26" s="94" t="e">
        <f t="shared" si="0"/>
        <v>#N/A</v>
      </c>
      <c r="G26" s="53" t="e">
        <f>IF(B26="","",VLOOKUP(F26,'FLIGHT-B'!$U$6:$W$41,2,FALSE))</f>
        <v>#N/A</v>
      </c>
      <c r="H26" s="141" t="e">
        <f>IF(B26="","",VLOOKUP(G26,'FLIGHT-B'!$C$6:$I$41,7,FALSE))</f>
        <v>#N/A</v>
      </c>
      <c r="I26" s="130"/>
      <c r="J26" s="94" t="e">
        <f t="shared" si="1"/>
        <v>#N/A</v>
      </c>
      <c r="K26" s="53" t="e">
        <f>IF(B26="","",VLOOKUP(J26,'FLIGHT-C'!$U$6:$W$41,2,FALSE))</f>
        <v>#N/A</v>
      </c>
      <c r="L26" s="141" t="e">
        <f>IF(B26="","",VLOOKUP(K26,'FLIGHT-C'!$C$6:$I$41,7,FALSE))</f>
        <v>#N/A</v>
      </c>
      <c r="M26" s="130"/>
      <c r="N26" s="94" t="e">
        <f t="shared" si="2"/>
        <v>#N/A</v>
      </c>
      <c r="O26" s="53" t="e">
        <f>IF(B26="","",VLOOKUP(N26,'FLIGHT-D'!$U$6:$W$41,2,FALSE))</f>
        <v>#N/A</v>
      </c>
      <c r="P26" s="141" t="e">
        <f>IF(B26="","",VLOOKUP(O26,'FLIGHT-D'!$C$6:$I$41,7,FALSE))</f>
        <v>#N/A</v>
      </c>
    </row>
    <row r="27" spans="2:16" x14ac:dyDescent="0.2">
      <c r="B27" s="94" t="e">
        <f>IF('Day-1'!C28=0,"",'Day-1'!C28)</f>
        <v>#N/A</v>
      </c>
      <c r="C27" s="53" t="e">
        <f>IF(B27="","",VLOOKUP(B27,'FLIGHT-A'!$U$6:$W$41,2,FALSE))</f>
        <v>#N/A</v>
      </c>
      <c r="D27" s="141" t="e">
        <f>IF(B27="","",VLOOKUP(C27,'FLIGHT-A'!C$6:I$41,7,FALSE))</f>
        <v>#N/A</v>
      </c>
      <c r="E27" s="130"/>
      <c r="F27" s="94" t="e">
        <f t="shared" si="0"/>
        <v>#N/A</v>
      </c>
      <c r="G27" s="53" t="e">
        <f>IF(B27="","",VLOOKUP(F27,'FLIGHT-B'!$U$6:$W$41,2,FALSE))</f>
        <v>#N/A</v>
      </c>
      <c r="H27" s="141" t="e">
        <f>IF(B27="","",VLOOKUP(G27,'FLIGHT-B'!$C$6:$I$41,7,FALSE))</f>
        <v>#N/A</v>
      </c>
      <c r="I27" s="130"/>
      <c r="J27" s="94" t="e">
        <f t="shared" si="1"/>
        <v>#N/A</v>
      </c>
      <c r="K27" s="53" t="e">
        <f>IF(B27="","",VLOOKUP(J27,'FLIGHT-C'!$U$6:$W$41,2,FALSE))</f>
        <v>#N/A</v>
      </c>
      <c r="L27" s="141" t="e">
        <f>IF(B27="","",VLOOKUP(K27,'FLIGHT-C'!$C$6:$I$41,7,FALSE))</f>
        <v>#N/A</v>
      </c>
      <c r="M27" s="130"/>
      <c r="N27" s="94" t="e">
        <f t="shared" si="2"/>
        <v>#N/A</v>
      </c>
      <c r="O27" s="53" t="e">
        <f>IF(B27="","",VLOOKUP(N27,'FLIGHT-D'!$U$6:$W$41,2,FALSE))</f>
        <v>#N/A</v>
      </c>
      <c r="P27" s="141" t="e">
        <f>IF(B27="","",VLOOKUP(O27,'FLIGHT-D'!$C$6:$I$41,7,FALSE))</f>
        <v>#N/A</v>
      </c>
    </row>
    <row r="28" spans="2:16" x14ac:dyDescent="0.2">
      <c r="B28" s="94" t="e">
        <f>IF('Day-1'!C29=0,"",'Day-1'!C29)</f>
        <v>#N/A</v>
      </c>
      <c r="C28" s="53" t="e">
        <f>IF(B28="","",VLOOKUP(B28,'FLIGHT-A'!$U$6:$W$41,2,FALSE))</f>
        <v>#N/A</v>
      </c>
      <c r="D28" s="141" t="e">
        <f>IF(B28="","",VLOOKUP(C28,'FLIGHT-A'!C$6:I$41,7,FALSE))</f>
        <v>#N/A</v>
      </c>
      <c r="E28" s="130"/>
      <c r="F28" s="94" t="e">
        <f t="shared" si="0"/>
        <v>#N/A</v>
      </c>
      <c r="G28" s="53" t="e">
        <f>IF(B28="","",VLOOKUP(F28,'FLIGHT-B'!$U$6:$W$41,2,FALSE))</f>
        <v>#N/A</v>
      </c>
      <c r="H28" s="141" t="e">
        <f>IF(B28="","",VLOOKUP(G28,'FLIGHT-B'!$C$6:$I$41,7,FALSE))</f>
        <v>#N/A</v>
      </c>
      <c r="I28" s="130"/>
      <c r="J28" s="94" t="e">
        <f t="shared" si="1"/>
        <v>#N/A</v>
      </c>
      <c r="K28" s="53" t="e">
        <f>IF(B28="","",VLOOKUP(J28,'FLIGHT-C'!$U$6:$W$41,2,FALSE))</f>
        <v>#N/A</v>
      </c>
      <c r="L28" s="141" t="e">
        <f>IF(B28="","",VLOOKUP(K28,'FLIGHT-C'!$C$6:$I$41,7,FALSE))</f>
        <v>#N/A</v>
      </c>
      <c r="M28" s="130"/>
      <c r="N28" s="94" t="e">
        <f t="shared" si="2"/>
        <v>#N/A</v>
      </c>
      <c r="O28" s="53" t="e">
        <f>IF(B28="","",VLOOKUP(N28,'FLIGHT-D'!$U$6:$W$41,2,FALSE))</f>
        <v>#N/A</v>
      </c>
      <c r="P28" s="141" t="e">
        <f>IF(B28="","",VLOOKUP(O28,'FLIGHT-D'!$C$6:$I$41,7,FALSE))</f>
        <v>#N/A</v>
      </c>
    </row>
    <row r="29" spans="2:16" x14ac:dyDescent="0.2">
      <c r="B29" s="94" t="e">
        <f>IF('Day-1'!C30=0,"",'Day-1'!C30)</f>
        <v>#N/A</v>
      </c>
      <c r="C29" s="53" t="e">
        <f>IF(B29="","",VLOOKUP(B29,'FLIGHT-A'!$U$6:$W$41,2,FALSE))</f>
        <v>#N/A</v>
      </c>
      <c r="D29" s="141" t="e">
        <f>IF(B29="","",VLOOKUP(C29,'FLIGHT-A'!C$6:I$41,7,FALSE))</f>
        <v>#N/A</v>
      </c>
      <c r="E29" s="130"/>
      <c r="F29" s="94" t="e">
        <f t="shared" si="0"/>
        <v>#N/A</v>
      </c>
      <c r="G29" s="53" t="e">
        <f>IF(B29="","",VLOOKUP(F29,'FLIGHT-B'!$U$6:$W$41,2,FALSE))</f>
        <v>#N/A</v>
      </c>
      <c r="H29" s="141" t="e">
        <f>IF(B29="","",VLOOKUP(G29,'FLIGHT-B'!$C$6:$I$41,7,FALSE))</f>
        <v>#N/A</v>
      </c>
      <c r="I29" s="130"/>
      <c r="J29" s="94" t="e">
        <f t="shared" si="1"/>
        <v>#N/A</v>
      </c>
      <c r="K29" s="53" t="e">
        <f>IF(B29="","",VLOOKUP(J29,'FLIGHT-C'!$U$6:$W$41,2,FALSE))</f>
        <v>#N/A</v>
      </c>
      <c r="L29" s="141" t="e">
        <f>IF(B29="","",VLOOKUP(K29,'FLIGHT-C'!$C$6:$I$41,7,FALSE))</f>
        <v>#N/A</v>
      </c>
      <c r="M29" s="130"/>
      <c r="N29" s="94" t="e">
        <f t="shared" si="2"/>
        <v>#N/A</v>
      </c>
      <c r="O29" s="53" t="e">
        <f>IF(B29="","",VLOOKUP(N29,'FLIGHT-D'!$U$6:$W$41,2,FALSE))</f>
        <v>#N/A</v>
      </c>
      <c r="P29" s="141" t="e">
        <f>IF(B29="","",VLOOKUP(O29,'FLIGHT-D'!$C$6:$I$41,7,FALSE))</f>
        <v>#N/A</v>
      </c>
    </row>
    <row r="30" spans="2:16" x14ac:dyDescent="0.2">
      <c r="B30" s="94" t="e">
        <f>IF('Day-1'!C31=0,"",'Day-1'!C31)</f>
        <v>#N/A</v>
      </c>
      <c r="C30" s="53" t="e">
        <f>IF(B30="","",VLOOKUP(B30,'FLIGHT-A'!$U$6:$W$41,2,FALSE))</f>
        <v>#N/A</v>
      </c>
      <c r="D30" s="141" t="e">
        <f>IF(B30="","",VLOOKUP(C30,'FLIGHT-A'!C$6:I$41,7,FALSE))</f>
        <v>#N/A</v>
      </c>
      <c r="E30" s="130"/>
      <c r="F30" s="94" t="e">
        <f t="shared" si="0"/>
        <v>#N/A</v>
      </c>
      <c r="G30" s="53" t="e">
        <f>IF(B30="","",VLOOKUP(F30,'FLIGHT-B'!$U$6:$W$41,2,FALSE))</f>
        <v>#N/A</v>
      </c>
      <c r="H30" s="141" t="e">
        <f>IF(B30="","",VLOOKUP(G30,'FLIGHT-B'!$C$6:$I$41,7,FALSE))</f>
        <v>#N/A</v>
      </c>
      <c r="I30" s="130"/>
      <c r="J30" s="94" t="e">
        <f t="shared" si="1"/>
        <v>#N/A</v>
      </c>
      <c r="K30" s="53" t="e">
        <f>IF(B30="","",VLOOKUP(J30,'FLIGHT-C'!$U$6:$W$41,2,FALSE))</f>
        <v>#N/A</v>
      </c>
      <c r="L30" s="141" t="e">
        <f>IF(B30="","",VLOOKUP(K30,'FLIGHT-C'!$C$6:$I$41,7,FALSE))</f>
        <v>#N/A</v>
      </c>
      <c r="M30" s="130"/>
      <c r="N30" s="94" t="e">
        <f t="shared" si="2"/>
        <v>#N/A</v>
      </c>
      <c r="O30" s="53" t="e">
        <f>IF(B30="","",VLOOKUP(N30,'FLIGHT-D'!$U$6:$W$41,2,FALSE))</f>
        <v>#N/A</v>
      </c>
      <c r="P30" s="141" t="e">
        <f>IF(B30="","",VLOOKUP(O30,'FLIGHT-D'!$C$6:$I$41,7,FALSE))</f>
        <v>#N/A</v>
      </c>
    </row>
    <row r="31" spans="2:16" x14ac:dyDescent="0.2">
      <c r="B31" s="94" t="e">
        <f>IF('Day-1'!C32=0,"",'Day-1'!C32)</f>
        <v>#N/A</v>
      </c>
      <c r="C31" s="53" t="e">
        <f>IF(B31="","",VLOOKUP(B31,'FLIGHT-A'!$U$6:$W$41,2,FALSE))</f>
        <v>#N/A</v>
      </c>
      <c r="D31" s="141" t="e">
        <f>IF(B31="","",VLOOKUP(C31,'FLIGHT-A'!C$6:I$41,7,FALSE))</f>
        <v>#N/A</v>
      </c>
      <c r="E31" s="130"/>
      <c r="F31" s="94" t="e">
        <f t="shared" si="0"/>
        <v>#N/A</v>
      </c>
      <c r="G31" s="53" t="e">
        <f>IF(B31="","",VLOOKUP(F31,'FLIGHT-B'!$U$6:$W$41,2,FALSE))</f>
        <v>#N/A</v>
      </c>
      <c r="H31" s="141" t="e">
        <f>IF(B31="","",VLOOKUP(G31,'FLIGHT-B'!$C$6:$I$41,7,FALSE))</f>
        <v>#N/A</v>
      </c>
      <c r="I31" s="130"/>
      <c r="J31" s="94" t="e">
        <f t="shared" si="1"/>
        <v>#N/A</v>
      </c>
      <c r="K31" s="53" t="e">
        <f>IF(B31="","",VLOOKUP(J31,'FLIGHT-C'!$U$6:$W$41,2,FALSE))</f>
        <v>#N/A</v>
      </c>
      <c r="L31" s="141" t="e">
        <f>IF(B31="","",VLOOKUP(K31,'FLIGHT-C'!$C$6:$I$41,7,FALSE))</f>
        <v>#N/A</v>
      </c>
      <c r="M31" s="130"/>
      <c r="N31" s="94" t="e">
        <f t="shared" si="2"/>
        <v>#N/A</v>
      </c>
      <c r="O31" s="53" t="e">
        <f>IF(B31="","",VLOOKUP(N31,'FLIGHT-D'!$U$6:$W$41,2,FALSE))</f>
        <v>#N/A</v>
      </c>
      <c r="P31" s="141" t="e">
        <f>IF(B31="","",VLOOKUP(O31,'FLIGHT-D'!$C$6:$I$41,7,FALSE))</f>
        <v>#N/A</v>
      </c>
    </row>
    <row r="32" spans="2:16" x14ac:dyDescent="0.2">
      <c r="B32" s="94" t="e">
        <f>IF('Day-1'!C33=0,"",'Day-1'!C33)</f>
        <v>#N/A</v>
      </c>
      <c r="C32" s="53" t="e">
        <f>IF(B32="","",VLOOKUP(B32,'FLIGHT-A'!$U$6:$W$41,2,FALSE))</f>
        <v>#N/A</v>
      </c>
      <c r="D32" s="141" t="e">
        <f>IF(B32="","",VLOOKUP(C32,'FLIGHT-A'!C$6:I$41,7,FALSE))</f>
        <v>#N/A</v>
      </c>
      <c r="E32" s="130"/>
      <c r="F32" s="94" t="e">
        <f t="shared" si="0"/>
        <v>#N/A</v>
      </c>
      <c r="G32" s="53" t="e">
        <f>IF(B32="","",VLOOKUP(F32,'FLIGHT-B'!$U$6:$W$41,2,FALSE))</f>
        <v>#N/A</v>
      </c>
      <c r="H32" s="141" t="e">
        <f>IF(B32="","",VLOOKUP(G32,'FLIGHT-B'!$C$6:$I$41,7,FALSE))</f>
        <v>#N/A</v>
      </c>
      <c r="I32" s="130"/>
      <c r="J32" s="94" t="e">
        <f t="shared" si="1"/>
        <v>#N/A</v>
      </c>
      <c r="K32" s="53" t="e">
        <f>IF(B32="","",VLOOKUP(J32,'FLIGHT-C'!$U$6:$W$41,2,FALSE))</f>
        <v>#N/A</v>
      </c>
      <c r="L32" s="141" t="e">
        <f>IF(B32="","",VLOOKUP(K32,'FLIGHT-C'!$C$6:$I$41,7,FALSE))</f>
        <v>#N/A</v>
      </c>
      <c r="M32" s="130"/>
      <c r="N32" s="94" t="e">
        <f t="shared" si="2"/>
        <v>#N/A</v>
      </c>
      <c r="O32" s="53" t="e">
        <f>IF(B32="","",VLOOKUP(N32,'FLIGHT-D'!$U$6:$W$41,2,FALSE))</f>
        <v>#N/A</v>
      </c>
      <c r="P32" s="141" t="e">
        <f>IF(B32="","",VLOOKUP(O32,'FLIGHT-D'!$C$6:$I$41,7,FALSE))</f>
        <v>#N/A</v>
      </c>
    </row>
    <row r="33" spans="2:16" x14ac:dyDescent="0.2">
      <c r="B33" s="94" t="e">
        <f>IF('Day-1'!C34=0,"",'Day-1'!C34)</f>
        <v>#N/A</v>
      </c>
      <c r="C33" s="53" t="e">
        <f>IF(B33="","",VLOOKUP(B33,'FLIGHT-A'!$U$6:$W$41,2,FALSE))</f>
        <v>#N/A</v>
      </c>
      <c r="D33" s="141" t="e">
        <f>IF(B33="","",VLOOKUP(C33,'FLIGHT-A'!C$6:I$41,7,FALSE))</f>
        <v>#N/A</v>
      </c>
      <c r="E33" s="130"/>
      <c r="F33" s="94" t="e">
        <f t="shared" si="0"/>
        <v>#N/A</v>
      </c>
      <c r="G33" s="53" t="e">
        <f>IF(B33="","",VLOOKUP(F33,'FLIGHT-B'!$U$6:$W$41,2,FALSE))</f>
        <v>#N/A</v>
      </c>
      <c r="H33" s="141" t="e">
        <f>IF(B33="","",VLOOKUP(G33,'FLIGHT-B'!$C$6:$I$41,7,FALSE))</f>
        <v>#N/A</v>
      </c>
      <c r="I33" s="130"/>
      <c r="J33" s="94" t="e">
        <f t="shared" si="1"/>
        <v>#N/A</v>
      </c>
      <c r="K33" s="53" t="e">
        <f>IF(B33="","",VLOOKUP(J33,'FLIGHT-C'!$U$6:$W$41,2,FALSE))</f>
        <v>#N/A</v>
      </c>
      <c r="L33" s="141" t="e">
        <f>IF(B33="","",VLOOKUP(K33,'FLIGHT-C'!$C$6:$I$41,7,FALSE))</f>
        <v>#N/A</v>
      </c>
      <c r="M33" s="130"/>
      <c r="N33" s="94" t="e">
        <f t="shared" si="2"/>
        <v>#N/A</v>
      </c>
      <c r="O33" s="53" t="e">
        <f>IF(B33="","",VLOOKUP(N33,'FLIGHT-D'!$U$6:$W$41,2,FALSE))</f>
        <v>#N/A</v>
      </c>
      <c r="P33" s="141" t="e">
        <f>IF(B33="","",VLOOKUP(O33,'FLIGHT-D'!$C$6:$I$41,7,FALSE))</f>
        <v>#N/A</v>
      </c>
    </row>
    <row r="34" spans="2:16" x14ac:dyDescent="0.2">
      <c r="B34" s="94" t="e">
        <f>IF('Day-1'!C35=0,"",'Day-1'!C35)</f>
        <v>#N/A</v>
      </c>
      <c r="C34" s="53" t="e">
        <f>IF(B34="","",VLOOKUP(B34,'FLIGHT-A'!$U$6:$W$41,2,FALSE))</f>
        <v>#N/A</v>
      </c>
      <c r="D34" s="141" t="e">
        <f>IF(B34="","",VLOOKUP(C34,'FLIGHT-A'!C$6:I$41,7,FALSE))</f>
        <v>#N/A</v>
      </c>
      <c r="E34" s="130"/>
      <c r="F34" s="94" t="e">
        <f t="shared" si="0"/>
        <v>#N/A</v>
      </c>
      <c r="G34" s="53" t="e">
        <f>IF(B34="","",VLOOKUP(F34,'FLIGHT-B'!$U$6:$W$41,2,FALSE))</f>
        <v>#N/A</v>
      </c>
      <c r="H34" s="141" t="e">
        <f>IF(B34="","",VLOOKUP(G34,'FLIGHT-B'!$C$6:$I$41,7,FALSE))</f>
        <v>#N/A</v>
      </c>
      <c r="I34" s="130"/>
      <c r="J34" s="94" t="e">
        <f t="shared" si="1"/>
        <v>#N/A</v>
      </c>
      <c r="K34" s="53" t="e">
        <f>IF(B34="","",VLOOKUP(J34,'FLIGHT-C'!$U$6:$W$41,2,FALSE))</f>
        <v>#N/A</v>
      </c>
      <c r="L34" s="141" t="e">
        <f>IF(B34="","",VLOOKUP(K34,'FLIGHT-C'!$C$6:$I$41,7,FALSE))</f>
        <v>#N/A</v>
      </c>
      <c r="M34" s="130"/>
      <c r="N34" s="94" t="e">
        <f t="shared" si="2"/>
        <v>#N/A</v>
      </c>
      <c r="O34" s="53" t="e">
        <f>IF(B34="","",VLOOKUP(N34,'FLIGHT-D'!$U$6:$W$41,2,FALSE))</f>
        <v>#N/A</v>
      </c>
      <c r="P34" s="141" t="e">
        <f>IF(B34="","",VLOOKUP(O34,'FLIGHT-D'!$C$6:$I$41,7,FALSE))</f>
        <v>#N/A</v>
      </c>
    </row>
    <row r="35" spans="2:16" x14ac:dyDescent="0.2">
      <c r="B35" s="94" t="e">
        <f>IF('Day-1'!C36=0,"",'Day-1'!C36)</f>
        <v>#N/A</v>
      </c>
      <c r="C35" s="53" t="e">
        <f>IF(B35="","",VLOOKUP(B35,'FLIGHT-A'!$U$6:$W$41,2,FALSE))</f>
        <v>#N/A</v>
      </c>
      <c r="D35" s="141" t="e">
        <f>IF(B35="","",VLOOKUP(C35,'FLIGHT-A'!C$6:I$41,7,FALSE))</f>
        <v>#N/A</v>
      </c>
      <c r="E35" s="130"/>
      <c r="F35" s="94" t="e">
        <f t="shared" si="0"/>
        <v>#N/A</v>
      </c>
      <c r="G35" s="53" t="e">
        <f>IF(B35="","",VLOOKUP(F35,'FLIGHT-B'!$U$6:$W$41,2,FALSE))</f>
        <v>#N/A</v>
      </c>
      <c r="H35" s="141" t="e">
        <f>IF(B35="","",VLOOKUP(G35,'FLIGHT-B'!$C$6:$I$41,7,FALSE))</f>
        <v>#N/A</v>
      </c>
      <c r="I35" s="130"/>
      <c r="J35" s="94" t="e">
        <f t="shared" si="1"/>
        <v>#N/A</v>
      </c>
      <c r="K35" s="53" t="e">
        <f>IF(B35="","",VLOOKUP(J35,'FLIGHT-C'!$U$6:$W$41,2,FALSE))</f>
        <v>#N/A</v>
      </c>
      <c r="L35" s="141" t="e">
        <f>IF(B35="","",VLOOKUP(K35,'FLIGHT-C'!$C$6:$I$41,7,FALSE))</f>
        <v>#N/A</v>
      </c>
      <c r="M35" s="130"/>
      <c r="N35" s="94" t="e">
        <f t="shared" si="2"/>
        <v>#N/A</v>
      </c>
      <c r="O35" s="53" t="e">
        <f>IF(B35="","",VLOOKUP(N35,'FLIGHT-D'!$U$6:$W$41,2,FALSE))</f>
        <v>#N/A</v>
      </c>
      <c r="P35" s="141" t="e">
        <f>IF(B35="","",VLOOKUP(O35,'FLIGHT-D'!$C$6:$I$41,7,FALSE))</f>
        <v>#N/A</v>
      </c>
    </row>
    <row r="36" spans="2:16" x14ac:dyDescent="0.2">
      <c r="B36" s="94" t="e">
        <f>IF('Day-1'!C37=0,"",'Day-1'!C37)</f>
        <v>#N/A</v>
      </c>
      <c r="C36" s="53" t="e">
        <f>IF(B36="","",VLOOKUP(B36,'FLIGHT-A'!$U$6:$W$41,2,FALSE))</f>
        <v>#N/A</v>
      </c>
      <c r="D36" s="141" t="e">
        <f>IF(B36="","",VLOOKUP(C36,'FLIGHT-A'!C$6:I$41,7,FALSE))</f>
        <v>#N/A</v>
      </c>
      <c r="E36" s="130"/>
      <c r="F36" s="94" t="e">
        <f t="shared" si="0"/>
        <v>#N/A</v>
      </c>
      <c r="G36" s="53" t="e">
        <f>IF(B36="","",VLOOKUP(F36,'FLIGHT-B'!$U$6:$W$41,2,FALSE))</f>
        <v>#N/A</v>
      </c>
      <c r="H36" s="141" t="e">
        <f>IF(B36="","",VLOOKUP(G36,'FLIGHT-B'!$C$6:$I$41,7,FALSE))</f>
        <v>#N/A</v>
      </c>
      <c r="I36" s="130"/>
      <c r="J36" s="94" t="e">
        <f t="shared" si="1"/>
        <v>#N/A</v>
      </c>
      <c r="K36" s="53" t="e">
        <f>IF(B36="","",VLOOKUP(J36,'FLIGHT-C'!$U$6:$W$41,2,FALSE))</f>
        <v>#N/A</v>
      </c>
      <c r="L36" s="141" t="e">
        <f>IF(B36="","",VLOOKUP(K36,'FLIGHT-C'!$C$6:$I$41,7,FALSE))</f>
        <v>#N/A</v>
      </c>
      <c r="M36" s="130"/>
      <c r="N36" s="94" t="e">
        <f t="shared" si="2"/>
        <v>#N/A</v>
      </c>
      <c r="O36" s="53" t="e">
        <f>IF(B36="","",VLOOKUP(N36,'FLIGHT-D'!$U$6:$W$41,2,FALSE))</f>
        <v>#N/A</v>
      </c>
      <c r="P36" s="141" t="e">
        <f>IF(B36="","",VLOOKUP(O36,'FLIGHT-D'!$C$6:$I$41,7,FALSE))</f>
        <v>#N/A</v>
      </c>
    </row>
    <row r="37" spans="2:16" x14ac:dyDescent="0.2">
      <c r="B37" s="94" t="e">
        <f>IF('Day-1'!C38=0,"",'Day-1'!C38)</f>
        <v>#N/A</v>
      </c>
      <c r="C37" s="53" t="e">
        <f>IF(B37="","",VLOOKUP(B37,'FLIGHT-A'!$U$6:$W$41,2,FALSE))</f>
        <v>#N/A</v>
      </c>
      <c r="D37" s="141" t="e">
        <f>IF(B37="","",VLOOKUP(C37,'FLIGHT-A'!C$6:I$41,7,FALSE))</f>
        <v>#N/A</v>
      </c>
      <c r="E37" s="130"/>
      <c r="F37" s="94" t="e">
        <f t="shared" si="0"/>
        <v>#N/A</v>
      </c>
      <c r="G37" s="53" t="e">
        <f>IF(B37="","",VLOOKUP(F37,'FLIGHT-B'!$U$6:$W$41,2,FALSE))</f>
        <v>#N/A</v>
      </c>
      <c r="H37" s="141" t="e">
        <f>IF(B37="","",VLOOKUP(G37,'FLIGHT-B'!$C$6:$I$41,7,FALSE))</f>
        <v>#N/A</v>
      </c>
      <c r="I37" s="130"/>
      <c r="J37" s="94" t="e">
        <f t="shared" si="1"/>
        <v>#N/A</v>
      </c>
      <c r="K37" s="53" t="e">
        <f>IF(B37="","",VLOOKUP(J37,'FLIGHT-C'!$U$6:$W$41,2,FALSE))</f>
        <v>#N/A</v>
      </c>
      <c r="L37" s="141" t="e">
        <f>IF(B37="","",VLOOKUP(K37,'FLIGHT-C'!$C$6:$I$41,7,FALSE))</f>
        <v>#N/A</v>
      </c>
      <c r="M37" s="130"/>
      <c r="N37" s="94" t="e">
        <f t="shared" si="2"/>
        <v>#N/A</v>
      </c>
      <c r="O37" s="53" t="e">
        <f>IF(B37="","",VLOOKUP(N37,'FLIGHT-D'!$U$6:$W$41,2,FALSE))</f>
        <v>#N/A</v>
      </c>
      <c r="P37" s="141" t="e">
        <f>IF(B37="","",VLOOKUP(O37,'FLIGHT-D'!$C$6:$I$41,7,FALSE))</f>
        <v>#N/A</v>
      </c>
    </row>
    <row r="38" spans="2:16" x14ac:dyDescent="0.2">
      <c r="B38" s="94" t="e">
        <f>IF('Day-1'!C39=0,"",'Day-1'!C39)</f>
        <v>#N/A</v>
      </c>
      <c r="C38" s="53" t="e">
        <f>IF(B38="","",VLOOKUP(B38,'FLIGHT-A'!$U$6:$W$41,2,FALSE))</f>
        <v>#N/A</v>
      </c>
      <c r="D38" s="141" t="e">
        <f>IF(B38="","",VLOOKUP(C38,'FLIGHT-A'!C$6:I$41,7,FALSE))</f>
        <v>#N/A</v>
      </c>
      <c r="E38" s="130"/>
      <c r="F38" s="94" t="e">
        <f t="shared" si="0"/>
        <v>#N/A</v>
      </c>
      <c r="G38" s="53" t="e">
        <f>IF(B38="","",VLOOKUP(F38,'FLIGHT-B'!$U$6:$W$41,2,FALSE))</f>
        <v>#N/A</v>
      </c>
      <c r="H38" s="141" t="e">
        <f>IF(B38="","",VLOOKUP(G38,'FLIGHT-B'!$C$6:$I$41,7,FALSE))</f>
        <v>#N/A</v>
      </c>
      <c r="I38" s="130"/>
      <c r="J38" s="94" t="e">
        <f t="shared" si="1"/>
        <v>#N/A</v>
      </c>
      <c r="K38" s="53" t="e">
        <f>IF(B38="","",VLOOKUP(J38,'FLIGHT-C'!$U$6:$W$41,2,FALSE))</f>
        <v>#N/A</v>
      </c>
      <c r="L38" s="141" t="e">
        <f>IF(B38="","",VLOOKUP(K38,'FLIGHT-C'!$C$6:$I$41,7,FALSE))</f>
        <v>#N/A</v>
      </c>
      <c r="M38" s="130"/>
      <c r="N38" s="94" t="e">
        <f t="shared" si="2"/>
        <v>#N/A</v>
      </c>
      <c r="O38" s="53" t="e">
        <f>IF(B38="","",VLOOKUP(N38,'FLIGHT-D'!$U$6:$W$41,2,FALSE))</f>
        <v>#N/A</v>
      </c>
      <c r="P38" s="141" t="e">
        <f>IF(B38="","",VLOOKUP(O38,'FLIGHT-D'!$C$6:$I$41,7,FALSE))</f>
        <v>#N/A</v>
      </c>
    </row>
    <row r="39" spans="2:16" x14ac:dyDescent="0.2">
      <c r="B39" s="94" t="e">
        <f>IF('Day-1'!C40=0,"",'Day-1'!C40)</f>
        <v>#N/A</v>
      </c>
      <c r="C39" s="53" t="e">
        <f>IF(B39="","",VLOOKUP(B39,'FLIGHT-A'!$U$6:$W$41,2,FALSE))</f>
        <v>#N/A</v>
      </c>
      <c r="D39" s="141" t="e">
        <f>IF(B39="","",VLOOKUP(C39,'FLIGHT-A'!C$6:I$41,7,FALSE))</f>
        <v>#N/A</v>
      </c>
      <c r="E39" s="130"/>
      <c r="F39" s="94" t="e">
        <f t="shared" si="0"/>
        <v>#N/A</v>
      </c>
      <c r="G39" s="53" t="e">
        <f>IF(B39="","",VLOOKUP(F39,'FLIGHT-B'!$U$6:$W$41,2,FALSE))</f>
        <v>#N/A</v>
      </c>
      <c r="H39" s="141" t="e">
        <f>IF(B39="","",VLOOKUP(G39,'FLIGHT-B'!$C$6:$I$41,7,FALSE))</f>
        <v>#N/A</v>
      </c>
      <c r="I39" s="130"/>
      <c r="J39" s="94" t="e">
        <f t="shared" si="1"/>
        <v>#N/A</v>
      </c>
      <c r="K39" s="53" t="e">
        <f>IF(B39="","",VLOOKUP(J39,'FLIGHT-C'!$U$6:$W$41,2,FALSE))</f>
        <v>#N/A</v>
      </c>
      <c r="L39" s="141" t="e">
        <f>IF(B39="","",VLOOKUP(K39,'FLIGHT-C'!$C$6:$I$41,7,FALSE))</f>
        <v>#N/A</v>
      </c>
      <c r="M39" s="130"/>
      <c r="N39" s="94" t="e">
        <f t="shared" si="2"/>
        <v>#N/A</v>
      </c>
      <c r="O39" s="53" t="e">
        <f>IF(B39="","",VLOOKUP(N39,'FLIGHT-D'!$U$6:$W$41,2,FALSE))</f>
        <v>#N/A</v>
      </c>
      <c r="P39" s="141" t="e">
        <f>IF(B39="","",VLOOKUP(O39,'FLIGHT-D'!$C$6:$I$41,7,FALSE))</f>
        <v>#N/A</v>
      </c>
    </row>
  </sheetData>
  <sheetProtection sheet="1" selectLockedCells="1"/>
  <mergeCells count="1">
    <mergeCell ref="G1:K1"/>
  </mergeCells>
  <phoneticPr fontId="0" type="noConversion"/>
  <conditionalFormatting sqref="E4:E39">
    <cfRule type="cellIs" dxfId="62" priority="1" stopIfTrue="1" operator="equal">
      <formula>$D3</formula>
    </cfRule>
    <cfRule type="cellIs" dxfId="61" priority="2" stopIfTrue="1" operator="equal">
      <formula>$D5</formula>
    </cfRule>
  </conditionalFormatting>
  <conditionalFormatting sqref="I4:I39">
    <cfRule type="cellIs" dxfId="60" priority="3" stopIfTrue="1" operator="equal">
      <formula>$H3</formula>
    </cfRule>
    <cfRule type="cellIs" dxfId="59" priority="4" stopIfTrue="1" operator="equal">
      <formula>$H5</formula>
    </cfRule>
  </conditionalFormatting>
  <conditionalFormatting sqref="M4:M39">
    <cfRule type="cellIs" dxfId="58" priority="5" stopIfTrue="1" operator="equal">
      <formula>$L3</formula>
    </cfRule>
    <cfRule type="cellIs" dxfId="57" priority="6" stopIfTrue="1" operator="equal">
      <formula>$L5</formula>
    </cfRule>
  </conditionalFormatting>
  <conditionalFormatting sqref="D4:D39 B4:B39">
    <cfRule type="expression" dxfId="56" priority="7" stopIfTrue="1">
      <formula>$D4=$D3</formula>
    </cfRule>
    <cfRule type="expression" dxfId="55" priority="8" stopIfTrue="1">
      <formula>$D4=$D5</formula>
    </cfRule>
  </conditionalFormatting>
  <conditionalFormatting sqref="F4:F39">
    <cfRule type="expression" dxfId="54" priority="9" stopIfTrue="1">
      <formula>$H4=$H3</formula>
    </cfRule>
    <cfRule type="expression" dxfId="53" priority="10" stopIfTrue="1">
      <formula>$H4=$H5</formula>
    </cfRule>
  </conditionalFormatting>
  <conditionalFormatting sqref="P4:P39 L4:L39 H4:H39">
    <cfRule type="expression" dxfId="52" priority="11" stopIfTrue="1">
      <formula>H4=H3</formula>
    </cfRule>
    <cfRule type="expression" dxfId="51" priority="12" stopIfTrue="1">
      <formula>H4=H5</formula>
    </cfRule>
  </conditionalFormatting>
  <conditionalFormatting sqref="J4:J39 N4:N39">
    <cfRule type="expression" dxfId="50" priority="13" stopIfTrue="1">
      <formula>L3=L4</formula>
    </cfRule>
    <cfRule type="expression" dxfId="49" priority="14" stopIfTrue="1">
      <formula>L4=L5</formula>
    </cfRule>
  </conditionalFormatting>
  <printOptions horizontalCentered="1" verticalCentered="1"/>
  <pageMargins left="0.46" right="0.75" top="0.45" bottom="0.7" header="0.5" footer="0.5"/>
  <pageSetup scale="75" orientation="landscape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C154"/>
  <sheetViews>
    <sheetView topLeftCell="B1" zoomScale="75" zoomScaleNormal="63" workbookViewId="0">
      <selection activeCell="B38" sqref="B38"/>
    </sheetView>
  </sheetViews>
  <sheetFormatPr defaultRowHeight="12.75" x14ac:dyDescent="0.2"/>
  <cols>
    <col min="1" max="1" width="10.5703125" hidden="1" customWidth="1"/>
    <col min="2" max="2" width="22.7109375" customWidth="1"/>
    <col min="3" max="3" width="5.7109375" customWidth="1"/>
    <col min="4" max="4" width="2.140625" customWidth="1"/>
    <col min="5" max="5" width="9.28515625" hidden="1" customWidth="1"/>
    <col min="6" max="6" width="9.42578125" hidden="1" customWidth="1"/>
    <col min="7" max="7" width="9" hidden="1" customWidth="1"/>
    <col min="8" max="8" width="8.7109375" hidden="1" customWidth="1"/>
    <col min="9" max="9" width="9.140625" hidden="1" customWidth="1"/>
    <col min="10" max="10" width="6.85546875" hidden="1" customWidth="1"/>
    <col min="11" max="11" width="3.42578125" customWidth="1"/>
    <col min="12" max="12" width="22.7109375" customWidth="1"/>
    <col min="13" max="13" width="5.7109375" customWidth="1"/>
    <col min="14" max="14" width="1.28515625" customWidth="1"/>
    <col min="15" max="15" width="4.140625" customWidth="1"/>
    <col min="16" max="16" width="22.7109375" customWidth="1"/>
    <col min="17" max="17" width="6.140625" customWidth="1"/>
    <col min="18" max="18" width="1.42578125" customWidth="1"/>
    <col min="19" max="19" width="5" customWidth="1"/>
    <col min="20" max="20" width="22.7109375" customWidth="1"/>
    <col min="21" max="21" width="5.5703125" customWidth="1"/>
    <col min="22" max="22" width="1.42578125" customWidth="1"/>
    <col min="23" max="23" width="5.7109375" customWidth="1"/>
    <col min="24" max="24" width="22.7109375" customWidth="1"/>
    <col min="25" max="25" width="6.28515625" customWidth="1"/>
    <col min="28" max="28" width="11.7109375" customWidth="1"/>
    <col min="29" max="29" width="11.28515625" customWidth="1"/>
  </cols>
  <sheetData>
    <row r="2" spans="1:29" x14ac:dyDescent="0.2">
      <c r="B2" s="140" t="s">
        <v>99</v>
      </c>
      <c r="C2">
        <f>C152</f>
        <v>0</v>
      </c>
    </row>
    <row r="3" spans="1:29" x14ac:dyDescent="0.2">
      <c r="B3" s="137"/>
      <c r="AB3" s="285" t="s">
        <v>109</v>
      </c>
      <c r="AC3" s="286"/>
    </row>
    <row r="4" spans="1:29" ht="15.75" thickBot="1" x14ac:dyDescent="0.25">
      <c r="B4" s="215" t="s">
        <v>40</v>
      </c>
      <c r="C4" s="216" t="s">
        <v>21</v>
      </c>
      <c r="D4" s="2"/>
      <c r="E4" s="134" t="s">
        <v>88</v>
      </c>
      <c r="F4" s="2"/>
      <c r="G4" s="13" t="s">
        <v>94</v>
      </c>
      <c r="H4" s="13"/>
      <c r="I4" s="13" t="s">
        <v>88</v>
      </c>
      <c r="J4" s="13"/>
      <c r="K4" s="138"/>
      <c r="L4" s="138" t="s">
        <v>95</v>
      </c>
      <c r="M4" s="138" t="s">
        <v>21</v>
      </c>
      <c r="N4" s="139"/>
      <c r="O4" s="138"/>
      <c r="P4" s="138" t="s">
        <v>96</v>
      </c>
      <c r="Q4" s="138" t="s">
        <v>21</v>
      </c>
      <c r="R4" s="139"/>
      <c r="S4" s="138"/>
      <c r="T4" s="138" t="s">
        <v>97</v>
      </c>
      <c r="U4" s="138" t="s">
        <v>21</v>
      </c>
      <c r="V4" s="139"/>
      <c r="W4" s="138"/>
      <c r="X4" s="138" t="s">
        <v>98</v>
      </c>
      <c r="Y4" s="138" t="s">
        <v>21</v>
      </c>
      <c r="AA4" s="151" t="s">
        <v>80</v>
      </c>
      <c r="AB4" s="152" t="s">
        <v>125</v>
      </c>
      <c r="AC4" s="153" t="s">
        <v>108</v>
      </c>
    </row>
    <row r="5" spans="1:29" ht="12.75" customHeight="1" thickTop="1" thickBot="1" x14ac:dyDescent="0.25">
      <c r="A5" t="str">
        <f>I5</f>
        <v/>
      </c>
      <c r="B5" s="217" t="s">
        <v>100</v>
      </c>
      <c r="C5" s="222"/>
      <c r="D5" s="218"/>
      <c r="E5" t="str">
        <f t="shared" ref="E5:E36" si="0">IF(C5="","",RANK($C5,$C$5:$C$151,1))</f>
        <v/>
      </c>
      <c r="H5" t="str">
        <f>IF(C5="","",E5+G5)</f>
        <v/>
      </c>
      <c r="I5" t="str">
        <f t="shared" ref="I5:I36" si="1">IF(E5="","",RANK(H5,H$5:H$151,1))</f>
        <v/>
      </c>
      <c r="K5">
        <v>1</v>
      </c>
      <c r="L5" t="e">
        <f t="shared" ref="L5:L41" si="2">IF(K5="","",VLOOKUP(K5,$A$5:$C$151,2,FALSE))</f>
        <v>#N/A</v>
      </c>
      <c r="M5" s="219" t="e">
        <f>IF(L5="","",IF(VLOOKUP(L5,$B$5:$C$151,2,FALSE)&gt;17,17,VLOOKUP(L5,$B$5:$C$151,2,FALSE)))</f>
        <v>#N/A</v>
      </c>
      <c r="N5" s="136"/>
      <c r="O5">
        <f>P153</f>
        <v>0</v>
      </c>
      <c r="P5" t="e">
        <f t="shared" ref="P5:P41" si="3">IF(O5="","",VLOOKUP(O5,$A$5:$C$151,2,FALSE))</f>
        <v>#N/A</v>
      </c>
      <c r="Q5" s="219" t="e">
        <f>IF(P5="","",IF(VLOOKUP(P5,$B$5:$C$151,2,FALSE)&gt;22,22,VLOOKUP(P5,$B$5:$C$151,2,FALSE)))</f>
        <v>#N/A</v>
      </c>
      <c r="R5" s="136"/>
      <c r="S5">
        <f>P153+1</f>
        <v>1</v>
      </c>
      <c r="T5" t="e">
        <f t="shared" ref="T5:T41" si="4">IF(S5="","",VLOOKUP(S5,$A$5:$C$151,2,FALSE))</f>
        <v>#N/A</v>
      </c>
      <c r="U5" s="219" t="e">
        <f>IF(T5="","",IF(VLOOKUP(T5,$B$5:$C$151,2,FALSE)&gt;27,27,VLOOKUP(T5,$B$5:$C$151,2,FALSE)))</f>
        <v>#N/A</v>
      </c>
      <c r="V5" s="136"/>
      <c r="W5">
        <f>X153</f>
        <v>0</v>
      </c>
      <c r="X5" s="158" t="e">
        <f t="shared" ref="X5:X41" si="5">IF(W5="","",VLOOKUP(W5,$A$5:$C$151,2,FALSE))</f>
        <v>#N/A</v>
      </c>
      <c r="Y5" s="219" t="e">
        <f>IF(X5="","",IF(VLOOKUP(X5,$B$5:$C$151,2,FALSE)&gt;45,45,VLOOKUP(X5,$B$5:$C$151,2,FALSE)))</f>
        <v>#N/A</v>
      </c>
      <c r="AA5" s="20">
        <v>1</v>
      </c>
      <c r="AB5" s="235"/>
      <c r="AC5" s="235"/>
    </row>
    <row r="6" spans="1:29" ht="13.5" thickBot="1" x14ac:dyDescent="0.25">
      <c r="A6" t="str">
        <f t="shared" ref="A6:A26" si="6">I6</f>
        <v/>
      </c>
      <c r="B6" s="217" t="s">
        <v>101</v>
      </c>
      <c r="C6" s="222"/>
      <c r="E6" t="str">
        <f t="shared" si="0"/>
        <v/>
      </c>
      <c r="G6">
        <f>IF(B6="","",IF(COUNTIF($E$5:$E$152,$E6)&gt;1,MAX($G5:$G$5)+0.001,0))</f>
        <v>1E-3</v>
      </c>
      <c r="H6" t="str">
        <f t="shared" ref="H6:H14" si="7">IF(C6="","",E6+G6)</f>
        <v/>
      </c>
      <c r="I6" t="str">
        <f t="shared" si="1"/>
        <v/>
      </c>
      <c r="K6" t="str">
        <f>IF(K5&lt;$L$153,K5+1,"")</f>
        <v/>
      </c>
      <c r="L6" s="159" t="str">
        <f t="shared" si="2"/>
        <v/>
      </c>
      <c r="M6" s="219" t="str">
        <f t="shared" ref="M6:M41" si="8">IF(L6="","",IF(VLOOKUP(L6,$B$5:$C$151,2,FALSE)&gt;17,17,VLOOKUP(L6,$B$5:$C$151,2,FALSE)))</f>
        <v/>
      </c>
      <c r="N6" s="136"/>
      <c r="O6" t="str">
        <f t="shared" ref="O6:O41" si="9">IF(O5="","",IF((O5-1)&gt;L$153,O5-1,""))</f>
        <v/>
      </c>
      <c r="P6" t="str">
        <f t="shared" si="3"/>
        <v/>
      </c>
      <c r="Q6" s="219" t="str">
        <f t="shared" ref="Q6:Q41" si="10">IF(P6="","",IF(VLOOKUP(P6,$B$5:$C$151,2,FALSE)&gt;22,22,VLOOKUP(P6,$B$5:$C$151,2,FALSE)))</f>
        <v/>
      </c>
      <c r="R6" s="136"/>
      <c r="S6" t="str">
        <f t="shared" ref="S6:S41" si="11">IF(S5&lt;T$153,S5+1,"")</f>
        <v/>
      </c>
      <c r="T6" s="159" t="str">
        <f t="shared" si="4"/>
        <v/>
      </c>
      <c r="U6" s="219" t="str">
        <f t="shared" ref="U6:U41" si="12">IF(T6="","",IF(VLOOKUP(T6,$B$5:$C$151,2,FALSE)&gt;27,27,VLOOKUP(T6,$B$5:$C$151,2,FALSE)))</f>
        <v/>
      </c>
      <c r="V6" s="136"/>
      <c r="W6" t="str">
        <f t="shared" ref="W6:W41" si="13">IF(W5="","",IF(W5-1&gt;T$153,W5-1,""))</f>
        <v/>
      </c>
      <c r="X6" s="159" t="str">
        <f t="shared" si="5"/>
        <v/>
      </c>
      <c r="Y6" s="219" t="str">
        <f t="shared" ref="Y6:Y41" si="14">IF(X6="","",IF(VLOOKUP(X6,$B$5:$C$151,2,FALSE)&gt;45,45,VLOOKUP(X6,$B$5:$C$151,2,FALSE)))</f>
        <v/>
      </c>
      <c r="AA6" s="20">
        <v>2</v>
      </c>
      <c r="AB6" s="235"/>
      <c r="AC6" s="235"/>
    </row>
    <row r="7" spans="1:29" ht="12.75" customHeight="1" thickBot="1" x14ac:dyDescent="0.25">
      <c r="A7" t="str">
        <f t="shared" si="6"/>
        <v/>
      </c>
      <c r="B7" s="217" t="s">
        <v>102</v>
      </c>
      <c r="C7" s="222"/>
      <c r="E7" t="str">
        <f t="shared" si="0"/>
        <v/>
      </c>
      <c r="G7">
        <f>IF(B7="","",IF(COUNTIF($E$5:$E$152,$E7)&gt;1,MAX($G$5:$G6)+0.001,0))</f>
        <v>2E-3</v>
      </c>
      <c r="H7" t="str">
        <f t="shared" si="7"/>
        <v/>
      </c>
      <c r="I7" t="str">
        <f t="shared" si="1"/>
        <v/>
      </c>
      <c r="K7" t="str">
        <f t="shared" ref="K7:K41" si="15">IF(K6&lt;$L$153,K6+1,"")</f>
        <v/>
      </c>
      <c r="L7" s="159" t="str">
        <f t="shared" si="2"/>
        <v/>
      </c>
      <c r="M7" s="219" t="str">
        <f t="shared" si="8"/>
        <v/>
      </c>
      <c r="N7" s="136"/>
      <c r="O7" t="str">
        <f t="shared" si="9"/>
        <v/>
      </c>
      <c r="P7" t="str">
        <f t="shared" si="3"/>
        <v/>
      </c>
      <c r="Q7" s="219" t="str">
        <f t="shared" si="10"/>
        <v/>
      </c>
      <c r="R7" s="136"/>
      <c r="S7" t="str">
        <f t="shared" si="11"/>
        <v/>
      </c>
      <c r="T7" s="159" t="str">
        <f t="shared" si="4"/>
        <v/>
      </c>
      <c r="U7" s="219" t="str">
        <f t="shared" si="12"/>
        <v/>
      </c>
      <c r="V7" s="136"/>
      <c r="W7" t="str">
        <f t="shared" si="13"/>
        <v/>
      </c>
      <c r="X7" s="159" t="str">
        <f t="shared" si="5"/>
        <v/>
      </c>
      <c r="Y7" s="219" t="str">
        <f t="shared" si="14"/>
        <v/>
      </c>
      <c r="AA7" s="20">
        <v>3</v>
      </c>
      <c r="AB7" s="235"/>
      <c r="AC7" s="235"/>
    </row>
    <row r="8" spans="1:29" ht="12.75" customHeight="1" x14ac:dyDescent="0.2">
      <c r="A8" t="str">
        <f t="shared" si="6"/>
        <v/>
      </c>
      <c r="B8" s="283"/>
      <c r="C8" s="244"/>
      <c r="E8" t="str">
        <f t="shared" si="0"/>
        <v/>
      </c>
      <c r="G8" t="str">
        <f>IF(B8="","",IF(COUNTIF($E$5:$E$152,$E8)&gt;1,MAX($G$5:$G7)+0.001,0))</f>
        <v/>
      </c>
      <c r="H8" t="str">
        <f>IF(C8="","",E8+G8)</f>
        <v/>
      </c>
      <c r="I8" t="str">
        <f t="shared" si="1"/>
        <v/>
      </c>
      <c r="K8" t="str">
        <f t="shared" si="15"/>
        <v/>
      </c>
      <c r="L8" s="159" t="str">
        <f t="shared" si="2"/>
        <v/>
      </c>
      <c r="M8" s="219" t="str">
        <f t="shared" si="8"/>
        <v/>
      </c>
      <c r="N8" s="136"/>
      <c r="O8" t="str">
        <f t="shared" si="9"/>
        <v/>
      </c>
      <c r="P8" t="str">
        <f t="shared" si="3"/>
        <v/>
      </c>
      <c r="Q8" s="219" t="str">
        <f t="shared" si="10"/>
        <v/>
      </c>
      <c r="R8" s="136"/>
      <c r="S8" t="str">
        <f t="shared" si="11"/>
        <v/>
      </c>
      <c r="T8" s="159" t="str">
        <f t="shared" si="4"/>
        <v/>
      </c>
      <c r="U8" s="219" t="str">
        <f t="shared" si="12"/>
        <v/>
      </c>
      <c r="V8" s="136"/>
      <c r="W8" t="str">
        <f t="shared" si="13"/>
        <v/>
      </c>
      <c r="X8" s="159" t="str">
        <f t="shared" si="5"/>
        <v/>
      </c>
      <c r="Y8" s="219" t="str">
        <f t="shared" si="14"/>
        <v/>
      </c>
      <c r="AA8" s="20">
        <v>4</v>
      </c>
      <c r="AB8" s="235"/>
      <c r="AC8" s="235"/>
    </row>
    <row r="9" spans="1:29" ht="12.75" customHeight="1" x14ac:dyDescent="0.2">
      <c r="A9" t="str">
        <f t="shared" si="6"/>
        <v/>
      </c>
      <c r="B9" s="283"/>
      <c r="C9" s="244"/>
      <c r="E9" t="str">
        <f t="shared" si="0"/>
        <v/>
      </c>
      <c r="G9" t="str">
        <f>IF(B9="","",IF(COUNTIF($E$5:$E$152,$E9)&gt;1,MAX($G$5:$G8)+0.001,0))</f>
        <v/>
      </c>
      <c r="H9" t="str">
        <f t="shared" si="7"/>
        <v/>
      </c>
      <c r="I9" t="str">
        <f t="shared" si="1"/>
        <v/>
      </c>
      <c r="K9" t="str">
        <f t="shared" si="15"/>
        <v/>
      </c>
      <c r="L9" s="159" t="str">
        <f t="shared" si="2"/>
        <v/>
      </c>
      <c r="M9" s="219" t="str">
        <f t="shared" si="8"/>
        <v/>
      </c>
      <c r="N9" s="136"/>
      <c r="O9" t="str">
        <f t="shared" si="9"/>
        <v/>
      </c>
      <c r="P9" t="str">
        <f t="shared" si="3"/>
        <v/>
      </c>
      <c r="Q9" s="219" t="str">
        <f t="shared" si="10"/>
        <v/>
      </c>
      <c r="R9" s="136"/>
      <c r="S9" t="str">
        <f t="shared" si="11"/>
        <v/>
      </c>
      <c r="T9" s="159" t="str">
        <f t="shared" si="4"/>
        <v/>
      </c>
      <c r="U9" s="219" t="str">
        <f t="shared" si="12"/>
        <v/>
      </c>
      <c r="V9" s="136"/>
      <c r="W9" t="str">
        <f t="shared" si="13"/>
        <v/>
      </c>
      <c r="X9" s="159" t="str">
        <f t="shared" si="5"/>
        <v/>
      </c>
      <c r="Y9" s="219" t="str">
        <f t="shared" si="14"/>
        <v/>
      </c>
      <c r="AA9" s="20">
        <v>5</v>
      </c>
      <c r="AB9" s="235"/>
      <c r="AC9" s="235"/>
    </row>
    <row r="10" spans="1:29" ht="12.75" customHeight="1" x14ac:dyDescent="0.2">
      <c r="A10" t="str">
        <f t="shared" si="6"/>
        <v/>
      </c>
      <c r="B10" s="283"/>
      <c r="C10" s="244"/>
      <c r="E10" t="str">
        <f t="shared" si="0"/>
        <v/>
      </c>
      <c r="G10" t="str">
        <f>IF(B10="","",IF(COUNTIF($E$5:$E$152,$E10)&gt;1,MAX($G$5:$G9)+0.001,0))</f>
        <v/>
      </c>
      <c r="H10" t="str">
        <f t="shared" si="7"/>
        <v/>
      </c>
      <c r="I10" t="str">
        <f t="shared" si="1"/>
        <v/>
      </c>
      <c r="K10" t="str">
        <f t="shared" si="15"/>
        <v/>
      </c>
      <c r="L10" s="159" t="str">
        <f t="shared" si="2"/>
        <v/>
      </c>
      <c r="M10" s="219" t="str">
        <f t="shared" si="8"/>
        <v/>
      </c>
      <c r="N10" s="136"/>
      <c r="O10" t="str">
        <f t="shared" si="9"/>
        <v/>
      </c>
      <c r="P10" t="str">
        <f t="shared" si="3"/>
        <v/>
      </c>
      <c r="Q10" s="219" t="str">
        <f t="shared" si="10"/>
        <v/>
      </c>
      <c r="R10" s="136"/>
      <c r="S10" t="str">
        <f t="shared" si="11"/>
        <v/>
      </c>
      <c r="T10" s="159" t="str">
        <f t="shared" si="4"/>
        <v/>
      </c>
      <c r="U10" s="219" t="str">
        <f t="shared" si="12"/>
        <v/>
      </c>
      <c r="V10" s="136"/>
      <c r="W10" t="str">
        <f t="shared" si="13"/>
        <v/>
      </c>
      <c r="X10" s="159" t="str">
        <f t="shared" si="5"/>
        <v/>
      </c>
      <c r="Y10" s="219" t="str">
        <f t="shared" si="14"/>
        <v/>
      </c>
      <c r="AA10" s="20">
        <v>6</v>
      </c>
      <c r="AB10" s="235"/>
      <c r="AC10" s="235"/>
    </row>
    <row r="11" spans="1:29" ht="12.75" customHeight="1" x14ac:dyDescent="0.2">
      <c r="A11" t="str">
        <f t="shared" si="6"/>
        <v/>
      </c>
      <c r="B11" s="283"/>
      <c r="C11" s="244"/>
      <c r="E11" t="str">
        <f t="shared" si="0"/>
        <v/>
      </c>
      <c r="G11" t="str">
        <f>IF(B11="","",IF(COUNTIF($E$5:$E$152,$E11)&gt;1,MAX($G$5:$G10)+0.001,0))</f>
        <v/>
      </c>
      <c r="H11" t="str">
        <f t="shared" si="7"/>
        <v/>
      </c>
      <c r="I11" t="str">
        <f t="shared" si="1"/>
        <v/>
      </c>
      <c r="K11" t="str">
        <f t="shared" si="15"/>
        <v/>
      </c>
      <c r="L11" s="159" t="str">
        <f t="shared" si="2"/>
        <v/>
      </c>
      <c r="M11" s="219" t="str">
        <f t="shared" si="8"/>
        <v/>
      </c>
      <c r="N11" s="136"/>
      <c r="O11" t="str">
        <f t="shared" si="9"/>
        <v/>
      </c>
      <c r="P11" t="str">
        <f t="shared" si="3"/>
        <v/>
      </c>
      <c r="Q11" s="219" t="str">
        <f t="shared" si="10"/>
        <v/>
      </c>
      <c r="R11" s="136"/>
      <c r="S11" t="str">
        <f t="shared" si="11"/>
        <v/>
      </c>
      <c r="T11" s="159" t="str">
        <f t="shared" si="4"/>
        <v/>
      </c>
      <c r="U11" s="219" t="str">
        <f t="shared" si="12"/>
        <v/>
      </c>
      <c r="V11" s="136"/>
      <c r="W11" t="str">
        <f t="shared" si="13"/>
        <v/>
      </c>
      <c r="X11" s="159" t="str">
        <f t="shared" si="5"/>
        <v/>
      </c>
      <c r="Y11" s="219" t="str">
        <f t="shared" si="14"/>
        <v/>
      </c>
      <c r="AA11" s="20">
        <v>7</v>
      </c>
      <c r="AB11" s="235"/>
      <c r="AC11" s="235"/>
    </row>
    <row r="12" spans="1:29" ht="12.75" customHeight="1" x14ac:dyDescent="0.2">
      <c r="A12" t="str">
        <f t="shared" si="6"/>
        <v/>
      </c>
      <c r="B12" s="265"/>
      <c r="C12" s="266"/>
      <c r="E12" t="str">
        <f t="shared" si="0"/>
        <v/>
      </c>
      <c r="G12" t="str">
        <f>IF(B12="","",IF(COUNTIF($E$5:$E$152,$E12)&gt;1,MAX($G$5:$G11)+0.001,0))</f>
        <v/>
      </c>
      <c r="H12" t="str">
        <f t="shared" si="7"/>
        <v/>
      </c>
      <c r="I12" t="str">
        <f t="shared" si="1"/>
        <v/>
      </c>
      <c r="K12" t="str">
        <f t="shared" si="15"/>
        <v/>
      </c>
      <c r="L12" s="159" t="str">
        <f t="shared" si="2"/>
        <v/>
      </c>
      <c r="M12" s="219" t="str">
        <f t="shared" si="8"/>
        <v/>
      </c>
      <c r="N12" s="136"/>
      <c r="O12" t="str">
        <f t="shared" si="9"/>
        <v/>
      </c>
      <c r="P12" t="str">
        <f t="shared" si="3"/>
        <v/>
      </c>
      <c r="Q12" s="219" t="str">
        <f t="shared" si="10"/>
        <v/>
      </c>
      <c r="R12" s="136"/>
      <c r="S12" t="str">
        <f t="shared" si="11"/>
        <v/>
      </c>
      <c r="T12" s="159" t="str">
        <f t="shared" si="4"/>
        <v/>
      </c>
      <c r="U12" s="219" t="str">
        <f t="shared" si="12"/>
        <v/>
      </c>
      <c r="V12" s="136"/>
      <c r="W12" t="str">
        <f t="shared" si="13"/>
        <v/>
      </c>
      <c r="X12" s="159" t="str">
        <f t="shared" si="5"/>
        <v/>
      </c>
      <c r="Y12" s="219" t="str">
        <f t="shared" si="14"/>
        <v/>
      </c>
      <c r="AA12" s="20">
        <v>8</v>
      </c>
      <c r="AB12" s="235"/>
      <c r="AC12" s="235"/>
    </row>
    <row r="13" spans="1:29" ht="12.75" customHeight="1" x14ac:dyDescent="0.2">
      <c r="A13" t="str">
        <f t="shared" si="6"/>
        <v/>
      </c>
      <c r="B13" s="265"/>
      <c r="C13" s="266"/>
      <c r="E13" t="str">
        <f t="shared" si="0"/>
        <v/>
      </c>
      <c r="G13" t="str">
        <f>IF(B13="","",IF(COUNTIF($E$5:$E$152,$E13)&gt;1,MAX($G$5:$G12)+0.001,0))</f>
        <v/>
      </c>
      <c r="H13" t="str">
        <f t="shared" si="7"/>
        <v/>
      </c>
      <c r="I13" t="str">
        <f t="shared" si="1"/>
        <v/>
      </c>
      <c r="K13" t="str">
        <f t="shared" si="15"/>
        <v/>
      </c>
      <c r="L13" s="159" t="str">
        <f t="shared" si="2"/>
        <v/>
      </c>
      <c r="M13" s="219" t="str">
        <f t="shared" si="8"/>
        <v/>
      </c>
      <c r="N13" s="136"/>
      <c r="O13" t="str">
        <f t="shared" si="9"/>
        <v/>
      </c>
      <c r="P13" t="str">
        <f t="shared" si="3"/>
        <v/>
      </c>
      <c r="Q13" s="219" t="str">
        <f t="shared" si="10"/>
        <v/>
      </c>
      <c r="R13" s="136"/>
      <c r="S13" t="str">
        <f t="shared" si="11"/>
        <v/>
      </c>
      <c r="T13" s="159" t="str">
        <f t="shared" si="4"/>
        <v/>
      </c>
      <c r="U13" s="219" t="str">
        <f t="shared" si="12"/>
        <v/>
      </c>
      <c r="V13" s="136"/>
      <c r="W13" t="str">
        <f t="shared" si="13"/>
        <v/>
      </c>
      <c r="X13" s="159" t="str">
        <f t="shared" si="5"/>
        <v/>
      </c>
      <c r="Y13" s="219" t="str">
        <f t="shared" si="14"/>
        <v/>
      </c>
      <c r="AA13" s="20">
        <v>9</v>
      </c>
      <c r="AB13" s="235"/>
      <c r="AC13" s="235"/>
    </row>
    <row r="14" spans="1:29" ht="12.75" customHeight="1" x14ac:dyDescent="0.2">
      <c r="A14" t="str">
        <f t="shared" si="6"/>
        <v/>
      </c>
      <c r="B14" s="265"/>
      <c r="C14" s="266"/>
      <c r="E14" t="str">
        <f t="shared" si="0"/>
        <v/>
      </c>
      <c r="G14" t="str">
        <f>IF(B14="","",IF(COUNTIF($E$5:$E$152,$E14)&gt;1,MAX($G$5:$G13)+0.001,0))</f>
        <v/>
      </c>
      <c r="H14" t="str">
        <f t="shared" si="7"/>
        <v/>
      </c>
      <c r="I14" t="str">
        <f t="shared" si="1"/>
        <v/>
      </c>
      <c r="K14" t="str">
        <f t="shared" si="15"/>
        <v/>
      </c>
      <c r="L14" s="159" t="str">
        <f t="shared" si="2"/>
        <v/>
      </c>
      <c r="M14" s="219" t="str">
        <f t="shared" si="8"/>
        <v/>
      </c>
      <c r="N14" s="136"/>
      <c r="O14" t="str">
        <f t="shared" si="9"/>
        <v/>
      </c>
      <c r="P14" t="str">
        <f t="shared" si="3"/>
        <v/>
      </c>
      <c r="Q14" s="219" t="str">
        <f t="shared" si="10"/>
        <v/>
      </c>
      <c r="R14" s="136"/>
      <c r="S14" t="str">
        <f t="shared" si="11"/>
        <v/>
      </c>
      <c r="T14" s="159" t="str">
        <f t="shared" si="4"/>
        <v/>
      </c>
      <c r="U14" s="219" t="str">
        <f t="shared" si="12"/>
        <v/>
      </c>
      <c r="V14" s="136"/>
      <c r="W14" t="str">
        <f t="shared" si="13"/>
        <v/>
      </c>
      <c r="X14" s="159" t="str">
        <f t="shared" si="5"/>
        <v/>
      </c>
      <c r="Y14" s="219" t="str">
        <f t="shared" si="14"/>
        <v/>
      </c>
      <c r="AA14" s="20">
        <v>10</v>
      </c>
      <c r="AB14" s="235"/>
      <c r="AC14" s="235"/>
    </row>
    <row r="15" spans="1:29" ht="12.75" customHeight="1" x14ac:dyDescent="0.2">
      <c r="A15" t="str">
        <f t="shared" si="6"/>
        <v/>
      </c>
      <c r="B15" s="265"/>
      <c r="C15" s="266"/>
      <c r="E15" t="str">
        <f t="shared" si="0"/>
        <v/>
      </c>
      <c r="G15" t="str">
        <f>IF(B15="","",IF(COUNTIF($E$5:$E$152,$E15)&gt;1,MAX($G$5:$G14)+0.001,0))</f>
        <v/>
      </c>
      <c r="H15" t="str">
        <f t="shared" ref="H15:H46" si="16">IF(C15="","",E15+G15)</f>
        <v/>
      </c>
      <c r="I15" t="str">
        <f t="shared" si="1"/>
        <v/>
      </c>
      <c r="K15" t="str">
        <f t="shared" si="15"/>
        <v/>
      </c>
      <c r="L15" s="159" t="str">
        <f t="shared" si="2"/>
        <v/>
      </c>
      <c r="M15" s="219" t="str">
        <f t="shared" si="8"/>
        <v/>
      </c>
      <c r="N15" s="136"/>
      <c r="O15" t="str">
        <f t="shared" si="9"/>
        <v/>
      </c>
      <c r="P15" t="str">
        <f t="shared" si="3"/>
        <v/>
      </c>
      <c r="Q15" s="219" t="str">
        <f t="shared" si="10"/>
        <v/>
      </c>
      <c r="R15" s="136"/>
      <c r="S15" t="str">
        <f t="shared" si="11"/>
        <v/>
      </c>
      <c r="T15" s="159" t="str">
        <f t="shared" si="4"/>
        <v/>
      </c>
      <c r="U15" s="219" t="str">
        <f t="shared" si="12"/>
        <v/>
      </c>
      <c r="V15" s="136"/>
      <c r="W15" t="str">
        <f t="shared" si="13"/>
        <v/>
      </c>
      <c r="X15" s="159" t="str">
        <f t="shared" si="5"/>
        <v/>
      </c>
      <c r="Y15" s="219" t="str">
        <f t="shared" si="14"/>
        <v/>
      </c>
      <c r="AA15" s="20">
        <v>11</v>
      </c>
      <c r="AB15" s="235"/>
      <c r="AC15" s="235"/>
    </row>
    <row r="16" spans="1:29" ht="12.75" customHeight="1" x14ac:dyDescent="0.2">
      <c r="A16" t="str">
        <f t="shared" si="6"/>
        <v/>
      </c>
      <c r="B16" s="265"/>
      <c r="C16" s="266"/>
      <c r="E16" t="str">
        <f t="shared" si="0"/>
        <v/>
      </c>
      <c r="G16" t="str">
        <f>IF(B16="","",IF(COUNTIF($E$5:$E$152,$E16)&gt;1,MAX($G$5:$G15)+0.001,0))</f>
        <v/>
      </c>
      <c r="H16" t="str">
        <f t="shared" si="16"/>
        <v/>
      </c>
      <c r="I16" t="str">
        <f t="shared" si="1"/>
        <v/>
      </c>
      <c r="K16" t="str">
        <f t="shared" si="15"/>
        <v/>
      </c>
      <c r="L16" s="159" t="str">
        <f t="shared" si="2"/>
        <v/>
      </c>
      <c r="M16" s="219" t="str">
        <f t="shared" si="8"/>
        <v/>
      </c>
      <c r="N16" s="136"/>
      <c r="O16" t="str">
        <f t="shared" si="9"/>
        <v/>
      </c>
      <c r="P16" t="str">
        <f t="shared" si="3"/>
        <v/>
      </c>
      <c r="Q16" s="219" t="str">
        <f t="shared" si="10"/>
        <v/>
      </c>
      <c r="R16" s="136"/>
      <c r="S16" t="str">
        <f t="shared" si="11"/>
        <v/>
      </c>
      <c r="T16" s="159" t="str">
        <f t="shared" si="4"/>
        <v/>
      </c>
      <c r="U16" s="219" t="str">
        <f t="shared" si="12"/>
        <v/>
      </c>
      <c r="V16" s="136"/>
      <c r="W16" t="str">
        <f t="shared" si="13"/>
        <v/>
      </c>
      <c r="X16" s="159" t="str">
        <f t="shared" si="5"/>
        <v/>
      </c>
      <c r="Y16" s="219" t="str">
        <f t="shared" si="14"/>
        <v/>
      </c>
      <c r="AA16" s="20">
        <v>12</v>
      </c>
      <c r="AB16" s="235"/>
      <c r="AC16" s="235"/>
    </row>
    <row r="17" spans="1:29" ht="12.75" customHeight="1" x14ac:dyDescent="0.2">
      <c r="A17" t="str">
        <f t="shared" si="6"/>
        <v/>
      </c>
      <c r="B17" s="265"/>
      <c r="C17" s="266"/>
      <c r="E17" t="str">
        <f t="shared" si="0"/>
        <v/>
      </c>
      <c r="G17" t="str">
        <f>IF(B17="","",IF(COUNTIF($E$5:$E$152,$E17)&gt;1,MAX($G$5:$G16)+0.001,0))</f>
        <v/>
      </c>
      <c r="H17" t="str">
        <f t="shared" si="16"/>
        <v/>
      </c>
      <c r="I17" t="str">
        <f t="shared" si="1"/>
        <v/>
      </c>
      <c r="K17" t="str">
        <f t="shared" si="15"/>
        <v/>
      </c>
      <c r="L17" s="159" t="str">
        <f t="shared" si="2"/>
        <v/>
      </c>
      <c r="M17" s="219" t="str">
        <f t="shared" si="8"/>
        <v/>
      </c>
      <c r="N17" s="136"/>
      <c r="O17" t="str">
        <f t="shared" si="9"/>
        <v/>
      </c>
      <c r="P17" t="str">
        <f t="shared" si="3"/>
        <v/>
      </c>
      <c r="Q17" s="219" t="str">
        <f t="shared" si="10"/>
        <v/>
      </c>
      <c r="R17" s="136"/>
      <c r="S17" t="str">
        <f t="shared" si="11"/>
        <v/>
      </c>
      <c r="T17" s="159" t="str">
        <f t="shared" si="4"/>
        <v/>
      </c>
      <c r="U17" s="219" t="str">
        <f t="shared" si="12"/>
        <v/>
      </c>
      <c r="V17" s="136"/>
      <c r="W17" t="str">
        <f t="shared" si="13"/>
        <v/>
      </c>
      <c r="X17" s="159" t="str">
        <f t="shared" si="5"/>
        <v/>
      </c>
      <c r="Y17" s="219" t="str">
        <f t="shared" si="14"/>
        <v/>
      </c>
      <c r="AA17" s="20">
        <v>13</v>
      </c>
      <c r="AB17" s="235"/>
      <c r="AC17" s="235"/>
    </row>
    <row r="18" spans="1:29" ht="12.75" customHeight="1" x14ac:dyDescent="0.2">
      <c r="A18" t="str">
        <f t="shared" si="6"/>
        <v/>
      </c>
      <c r="B18" s="265"/>
      <c r="C18" s="266"/>
      <c r="E18" t="str">
        <f t="shared" si="0"/>
        <v/>
      </c>
      <c r="G18" t="str">
        <f>IF(B18="","",IF(COUNTIF($E$5:$E$152,$E18)&gt;1,MAX($G$5:$G17)+0.001,0))</f>
        <v/>
      </c>
      <c r="H18" t="str">
        <f t="shared" si="16"/>
        <v/>
      </c>
      <c r="I18" t="str">
        <f t="shared" si="1"/>
        <v/>
      </c>
      <c r="K18" t="str">
        <f t="shared" si="15"/>
        <v/>
      </c>
      <c r="L18" s="159" t="str">
        <f t="shared" si="2"/>
        <v/>
      </c>
      <c r="M18" s="219" t="str">
        <f t="shared" si="8"/>
        <v/>
      </c>
      <c r="N18" s="136"/>
      <c r="O18" t="str">
        <f t="shared" si="9"/>
        <v/>
      </c>
      <c r="P18" t="str">
        <f t="shared" si="3"/>
        <v/>
      </c>
      <c r="Q18" s="219" t="str">
        <f t="shared" si="10"/>
        <v/>
      </c>
      <c r="R18" s="136"/>
      <c r="S18" t="str">
        <f t="shared" si="11"/>
        <v/>
      </c>
      <c r="T18" s="159" t="str">
        <f t="shared" si="4"/>
        <v/>
      </c>
      <c r="U18" s="219" t="str">
        <f t="shared" si="12"/>
        <v/>
      </c>
      <c r="V18" s="136"/>
      <c r="W18" t="str">
        <f t="shared" si="13"/>
        <v/>
      </c>
      <c r="X18" s="159" t="str">
        <f t="shared" si="5"/>
        <v/>
      </c>
      <c r="Y18" s="219" t="str">
        <f t="shared" si="14"/>
        <v/>
      </c>
      <c r="AA18" s="20"/>
      <c r="AB18" s="220"/>
      <c r="AC18" s="220"/>
    </row>
    <row r="19" spans="1:29" ht="12.75" customHeight="1" x14ac:dyDescent="0.2">
      <c r="A19" t="str">
        <f t="shared" si="6"/>
        <v/>
      </c>
      <c r="B19" s="265"/>
      <c r="C19" s="266"/>
      <c r="E19" t="str">
        <f t="shared" si="0"/>
        <v/>
      </c>
      <c r="G19" t="str">
        <f>IF(B19="","",IF(COUNTIF($E$5:$E$152,$E19)&gt;1,MAX($G$5:$G18)+0.001,0))</f>
        <v/>
      </c>
      <c r="H19" t="str">
        <f t="shared" si="16"/>
        <v/>
      </c>
      <c r="I19" t="str">
        <f t="shared" si="1"/>
        <v/>
      </c>
      <c r="K19" t="str">
        <f t="shared" si="15"/>
        <v/>
      </c>
      <c r="L19" s="159" t="str">
        <f t="shared" si="2"/>
        <v/>
      </c>
      <c r="M19" s="219" t="str">
        <f t="shared" si="8"/>
        <v/>
      </c>
      <c r="N19" s="136"/>
      <c r="O19" t="str">
        <f t="shared" si="9"/>
        <v/>
      </c>
      <c r="P19" t="str">
        <f t="shared" si="3"/>
        <v/>
      </c>
      <c r="Q19" s="219" t="str">
        <f t="shared" si="10"/>
        <v/>
      </c>
      <c r="R19" s="136"/>
      <c r="S19" t="str">
        <f t="shared" si="11"/>
        <v/>
      </c>
      <c r="T19" s="159" t="str">
        <f t="shared" si="4"/>
        <v/>
      </c>
      <c r="U19" s="219" t="str">
        <f t="shared" si="12"/>
        <v/>
      </c>
      <c r="V19" s="136"/>
      <c r="W19" t="str">
        <f t="shared" si="13"/>
        <v/>
      </c>
      <c r="X19" s="159" t="str">
        <f t="shared" si="5"/>
        <v/>
      </c>
      <c r="Y19" s="219" t="str">
        <f t="shared" si="14"/>
        <v/>
      </c>
      <c r="AA19" s="20"/>
      <c r="AB19" s="220"/>
      <c r="AC19" s="220"/>
    </row>
    <row r="20" spans="1:29" ht="12.75" customHeight="1" x14ac:dyDescent="0.2">
      <c r="A20" t="str">
        <f t="shared" si="6"/>
        <v/>
      </c>
      <c r="B20" s="265"/>
      <c r="C20" s="266"/>
      <c r="E20" t="str">
        <f t="shared" si="0"/>
        <v/>
      </c>
      <c r="G20" t="str">
        <f>IF(B20="","",IF(COUNTIF($E$5:$E$152,$E20)&gt;1,MAX($G$5:$G19)+0.001,0))</f>
        <v/>
      </c>
      <c r="H20" t="str">
        <f t="shared" si="16"/>
        <v/>
      </c>
      <c r="I20" t="str">
        <f t="shared" si="1"/>
        <v/>
      </c>
      <c r="K20" t="str">
        <f t="shared" si="15"/>
        <v/>
      </c>
      <c r="L20" s="159" t="str">
        <f t="shared" si="2"/>
        <v/>
      </c>
      <c r="M20" s="219" t="str">
        <f t="shared" si="8"/>
        <v/>
      </c>
      <c r="N20" s="136"/>
      <c r="O20" t="str">
        <f t="shared" si="9"/>
        <v/>
      </c>
      <c r="P20" t="str">
        <f t="shared" si="3"/>
        <v/>
      </c>
      <c r="Q20" s="219" t="str">
        <f t="shared" si="10"/>
        <v/>
      </c>
      <c r="R20" s="136"/>
      <c r="S20" t="str">
        <f t="shared" si="11"/>
        <v/>
      </c>
      <c r="T20" s="159" t="str">
        <f t="shared" si="4"/>
        <v/>
      </c>
      <c r="U20" s="219" t="str">
        <f t="shared" si="12"/>
        <v/>
      </c>
      <c r="V20" s="136"/>
      <c r="W20" t="str">
        <f t="shared" si="13"/>
        <v/>
      </c>
      <c r="X20" s="159" t="str">
        <f t="shared" si="5"/>
        <v/>
      </c>
      <c r="Y20" s="219" t="str">
        <f t="shared" si="14"/>
        <v/>
      </c>
      <c r="AB20" s="221">
        <f>SUM(AB5:AB19)</f>
        <v>0</v>
      </c>
      <c r="AC20" s="221">
        <f>SUM(AC5:AC19)</f>
        <v>0</v>
      </c>
    </row>
    <row r="21" spans="1:29" ht="12.75" customHeight="1" x14ac:dyDescent="0.2">
      <c r="A21" t="str">
        <f t="shared" si="6"/>
        <v/>
      </c>
      <c r="B21" s="265"/>
      <c r="C21" s="266"/>
      <c r="E21" t="str">
        <f t="shared" si="0"/>
        <v/>
      </c>
      <c r="G21" t="str">
        <f>IF(B21="","",IF(COUNTIF($E$5:$E$152,$E21)&gt;1,MAX($G$5:$G20)+0.001,0))</f>
        <v/>
      </c>
      <c r="H21" t="str">
        <f t="shared" si="16"/>
        <v/>
      </c>
      <c r="I21" t="str">
        <f t="shared" si="1"/>
        <v/>
      </c>
      <c r="K21" t="str">
        <f t="shared" si="15"/>
        <v/>
      </c>
      <c r="L21" s="159" t="str">
        <f t="shared" si="2"/>
        <v/>
      </c>
      <c r="M21" s="219" t="str">
        <f t="shared" si="8"/>
        <v/>
      </c>
      <c r="N21" s="136"/>
      <c r="O21" t="str">
        <f t="shared" si="9"/>
        <v/>
      </c>
      <c r="P21" t="str">
        <f t="shared" si="3"/>
        <v/>
      </c>
      <c r="Q21" s="219" t="str">
        <f t="shared" si="10"/>
        <v/>
      </c>
      <c r="R21" s="136"/>
      <c r="S21" t="str">
        <f t="shared" si="11"/>
        <v/>
      </c>
      <c r="T21" s="159" t="str">
        <f t="shared" si="4"/>
        <v/>
      </c>
      <c r="U21" s="219" t="str">
        <f t="shared" si="12"/>
        <v/>
      </c>
      <c r="V21" s="136"/>
      <c r="W21" t="str">
        <f t="shared" si="13"/>
        <v/>
      </c>
      <c r="X21" s="159" t="str">
        <f t="shared" si="5"/>
        <v/>
      </c>
      <c r="Y21" s="219" t="str">
        <f t="shared" si="14"/>
        <v/>
      </c>
    </row>
    <row r="22" spans="1:29" ht="12.75" customHeight="1" x14ac:dyDescent="0.2">
      <c r="A22" t="str">
        <f t="shared" si="6"/>
        <v/>
      </c>
      <c r="B22" s="265"/>
      <c r="C22" s="266"/>
      <c r="E22" t="str">
        <f t="shared" si="0"/>
        <v/>
      </c>
      <c r="G22" t="str">
        <f>IF(B22="","",IF(COUNTIF($E$5:$E$152,$E22)&gt;1,MAX($G$5:$G21)+0.001,0))</f>
        <v/>
      </c>
      <c r="H22" t="str">
        <f t="shared" si="16"/>
        <v/>
      </c>
      <c r="I22" t="str">
        <f t="shared" si="1"/>
        <v/>
      </c>
      <c r="K22" t="str">
        <f t="shared" si="15"/>
        <v/>
      </c>
      <c r="L22" s="159" t="str">
        <f t="shared" si="2"/>
        <v/>
      </c>
      <c r="M22" s="219" t="str">
        <f t="shared" si="8"/>
        <v/>
      </c>
      <c r="N22" s="136"/>
      <c r="O22" t="str">
        <f t="shared" si="9"/>
        <v/>
      </c>
      <c r="P22" s="159" t="str">
        <f t="shared" si="3"/>
        <v/>
      </c>
      <c r="Q22" s="219" t="str">
        <f t="shared" si="10"/>
        <v/>
      </c>
      <c r="R22" s="136"/>
      <c r="S22" t="str">
        <f t="shared" si="11"/>
        <v/>
      </c>
      <c r="T22" s="159" t="str">
        <f t="shared" si="4"/>
        <v/>
      </c>
      <c r="U22" s="219" t="str">
        <f t="shared" si="12"/>
        <v/>
      </c>
      <c r="V22" s="136"/>
      <c r="W22" t="str">
        <f t="shared" si="13"/>
        <v/>
      </c>
      <c r="X22" s="159" t="str">
        <f t="shared" si="5"/>
        <v/>
      </c>
      <c r="Y22" s="219" t="str">
        <f t="shared" si="14"/>
        <v/>
      </c>
    </row>
    <row r="23" spans="1:29" ht="12.75" customHeight="1" x14ac:dyDescent="0.2">
      <c r="A23" t="str">
        <f t="shared" si="6"/>
        <v/>
      </c>
      <c r="B23" s="265"/>
      <c r="C23" s="266"/>
      <c r="E23" t="str">
        <f t="shared" si="0"/>
        <v/>
      </c>
      <c r="G23" t="str">
        <f>IF(B23="","",IF(COUNTIF($E$5:$E$152,$E23)&gt;1,MAX($G$5:$G22)+0.001,0))</f>
        <v/>
      </c>
      <c r="H23" t="str">
        <f t="shared" si="16"/>
        <v/>
      </c>
      <c r="I23" t="str">
        <f t="shared" si="1"/>
        <v/>
      </c>
      <c r="K23" t="str">
        <f t="shared" si="15"/>
        <v/>
      </c>
      <c r="L23" s="159" t="str">
        <f t="shared" si="2"/>
        <v/>
      </c>
      <c r="M23" s="219" t="str">
        <f t="shared" si="8"/>
        <v/>
      </c>
      <c r="N23" s="136"/>
      <c r="O23" t="str">
        <f t="shared" si="9"/>
        <v/>
      </c>
      <c r="P23" t="str">
        <f t="shared" si="3"/>
        <v/>
      </c>
      <c r="Q23" s="219" t="str">
        <f t="shared" si="10"/>
        <v/>
      </c>
      <c r="R23" s="136"/>
      <c r="S23" t="str">
        <f t="shared" si="11"/>
        <v/>
      </c>
      <c r="T23" s="159" t="str">
        <f t="shared" si="4"/>
        <v/>
      </c>
      <c r="U23" s="219" t="str">
        <f t="shared" si="12"/>
        <v/>
      </c>
      <c r="V23" s="136"/>
      <c r="W23" t="str">
        <f t="shared" si="13"/>
        <v/>
      </c>
      <c r="X23" s="159" t="str">
        <f t="shared" si="5"/>
        <v/>
      </c>
      <c r="Y23" s="219" t="str">
        <f t="shared" si="14"/>
        <v/>
      </c>
    </row>
    <row r="24" spans="1:29" ht="12.75" customHeight="1" x14ac:dyDescent="0.2">
      <c r="A24" t="str">
        <f t="shared" si="6"/>
        <v/>
      </c>
      <c r="B24" s="243"/>
      <c r="C24" s="244"/>
      <c r="E24" t="str">
        <f t="shared" si="0"/>
        <v/>
      </c>
      <c r="G24" t="str">
        <f>IF(B24="","",IF(COUNTIF($E$5:$E$152,$E24)&gt;1,MAX($G$5:$G23)+0.001,0))</f>
        <v/>
      </c>
      <c r="H24" t="str">
        <f t="shared" si="16"/>
        <v/>
      </c>
      <c r="I24" t="str">
        <f t="shared" si="1"/>
        <v/>
      </c>
      <c r="K24" t="str">
        <f t="shared" si="15"/>
        <v/>
      </c>
      <c r="L24" s="159" t="str">
        <f t="shared" si="2"/>
        <v/>
      </c>
      <c r="M24" s="219" t="str">
        <f t="shared" si="8"/>
        <v/>
      </c>
      <c r="N24" s="136"/>
      <c r="O24" t="str">
        <f t="shared" si="9"/>
        <v/>
      </c>
      <c r="P24" t="str">
        <f t="shared" si="3"/>
        <v/>
      </c>
      <c r="Q24" s="219" t="str">
        <f t="shared" si="10"/>
        <v/>
      </c>
      <c r="R24" s="136"/>
      <c r="S24" t="str">
        <f t="shared" si="11"/>
        <v/>
      </c>
      <c r="T24" s="159" t="str">
        <f t="shared" si="4"/>
        <v/>
      </c>
      <c r="U24" s="219" t="str">
        <f t="shared" si="12"/>
        <v/>
      </c>
      <c r="V24" s="136"/>
      <c r="W24" t="str">
        <f t="shared" si="13"/>
        <v/>
      </c>
      <c r="X24" s="159" t="str">
        <f t="shared" si="5"/>
        <v/>
      </c>
      <c r="Y24" s="219" t="str">
        <f t="shared" si="14"/>
        <v/>
      </c>
    </row>
    <row r="25" spans="1:29" ht="12.75" customHeight="1" x14ac:dyDescent="0.2">
      <c r="A25" t="str">
        <f t="shared" si="6"/>
        <v/>
      </c>
      <c r="B25" s="243"/>
      <c r="C25" s="244"/>
      <c r="E25" t="str">
        <f t="shared" si="0"/>
        <v/>
      </c>
      <c r="G25" t="str">
        <f>IF(B25="","",IF(COUNTIF($E$5:$E$152,$E25)&gt;1,MAX($G$5:$G24)+0.001,0))</f>
        <v/>
      </c>
      <c r="H25" t="str">
        <f t="shared" si="16"/>
        <v/>
      </c>
      <c r="I25" t="str">
        <f t="shared" si="1"/>
        <v/>
      </c>
      <c r="K25" t="str">
        <f t="shared" si="15"/>
        <v/>
      </c>
      <c r="L25" s="159" t="str">
        <f t="shared" si="2"/>
        <v/>
      </c>
      <c r="M25" s="219" t="str">
        <f t="shared" si="8"/>
        <v/>
      </c>
      <c r="N25" s="136"/>
      <c r="O25" t="str">
        <f t="shared" si="9"/>
        <v/>
      </c>
      <c r="P25" t="str">
        <f t="shared" si="3"/>
        <v/>
      </c>
      <c r="Q25" s="219" t="str">
        <f t="shared" si="10"/>
        <v/>
      </c>
      <c r="R25" s="136"/>
      <c r="S25" t="str">
        <f t="shared" si="11"/>
        <v/>
      </c>
      <c r="T25" s="159" t="str">
        <f t="shared" si="4"/>
        <v/>
      </c>
      <c r="U25" s="219" t="str">
        <f t="shared" si="12"/>
        <v/>
      </c>
      <c r="V25" s="136"/>
      <c r="W25" t="str">
        <f t="shared" si="13"/>
        <v/>
      </c>
      <c r="X25" s="159" t="str">
        <f t="shared" si="5"/>
        <v/>
      </c>
      <c r="Y25" s="219" t="str">
        <f t="shared" si="14"/>
        <v/>
      </c>
    </row>
    <row r="26" spans="1:29" ht="12.75" customHeight="1" x14ac:dyDescent="0.2">
      <c r="A26" t="str">
        <f t="shared" si="6"/>
        <v/>
      </c>
      <c r="B26" s="243"/>
      <c r="C26" s="244"/>
      <c r="E26" t="str">
        <f t="shared" si="0"/>
        <v/>
      </c>
      <c r="G26" t="str">
        <f>IF(B26="","",IF(COUNTIF($E$5:$E$152,$E26)&gt;1,MAX($G$5:$G25)+0.001,0))</f>
        <v/>
      </c>
      <c r="H26" t="str">
        <f t="shared" si="16"/>
        <v/>
      </c>
      <c r="I26" t="str">
        <f t="shared" si="1"/>
        <v/>
      </c>
      <c r="K26" t="str">
        <f t="shared" si="15"/>
        <v/>
      </c>
      <c r="L26" s="159" t="str">
        <f t="shared" si="2"/>
        <v/>
      </c>
      <c r="M26" s="219" t="str">
        <f t="shared" si="8"/>
        <v/>
      </c>
      <c r="N26" s="136"/>
      <c r="O26" t="str">
        <f t="shared" si="9"/>
        <v/>
      </c>
      <c r="P26" t="str">
        <f t="shared" si="3"/>
        <v/>
      </c>
      <c r="Q26" s="219" t="str">
        <f t="shared" si="10"/>
        <v/>
      </c>
      <c r="R26" s="136"/>
      <c r="S26" t="str">
        <f t="shared" si="11"/>
        <v/>
      </c>
      <c r="T26" s="159" t="str">
        <f t="shared" si="4"/>
        <v/>
      </c>
      <c r="U26" s="219" t="str">
        <f t="shared" si="12"/>
        <v/>
      </c>
      <c r="V26" s="136"/>
      <c r="W26" t="str">
        <f t="shared" si="13"/>
        <v/>
      </c>
      <c r="X26" s="159" t="str">
        <f t="shared" si="5"/>
        <v/>
      </c>
      <c r="Y26" s="219" t="str">
        <f t="shared" si="14"/>
        <v/>
      </c>
    </row>
    <row r="27" spans="1:29" ht="12.75" customHeight="1" x14ac:dyDescent="0.2">
      <c r="A27" t="str">
        <f t="shared" ref="A27:A58" si="17">I27</f>
        <v/>
      </c>
      <c r="B27" s="243"/>
      <c r="C27" s="244"/>
      <c r="E27" t="str">
        <f t="shared" si="0"/>
        <v/>
      </c>
      <c r="G27" t="str">
        <f>IF(B27="","",IF(COUNTIF($E$5:$E$152,$E27)&gt;1,MAX($G$5:$G26)+0.001,0))</f>
        <v/>
      </c>
      <c r="H27" t="str">
        <f t="shared" si="16"/>
        <v/>
      </c>
      <c r="I27" t="str">
        <f t="shared" si="1"/>
        <v/>
      </c>
      <c r="K27" t="str">
        <f t="shared" si="15"/>
        <v/>
      </c>
      <c r="L27" s="159" t="str">
        <f t="shared" si="2"/>
        <v/>
      </c>
      <c r="M27" s="219" t="str">
        <f t="shared" si="8"/>
        <v/>
      </c>
      <c r="N27" s="136"/>
      <c r="O27" t="str">
        <f t="shared" si="9"/>
        <v/>
      </c>
      <c r="P27" t="str">
        <f t="shared" si="3"/>
        <v/>
      </c>
      <c r="Q27" s="219" t="str">
        <f t="shared" si="10"/>
        <v/>
      </c>
      <c r="R27" s="136"/>
      <c r="S27" t="str">
        <f t="shared" si="11"/>
        <v/>
      </c>
      <c r="T27" s="159" t="str">
        <f t="shared" si="4"/>
        <v/>
      </c>
      <c r="U27" s="219" t="str">
        <f t="shared" si="12"/>
        <v/>
      </c>
      <c r="V27" s="136"/>
      <c r="W27" t="str">
        <f t="shared" si="13"/>
        <v/>
      </c>
      <c r="X27" s="159" t="str">
        <f t="shared" si="5"/>
        <v/>
      </c>
      <c r="Y27" s="219" t="str">
        <f t="shared" si="14"/>
        <v/>
      </c>
    </row>
    <row r="28" spans="1:29" ht="12.75" customHeight="1" x14ac:dyDescent="0.2">
      <c r="A28" t="str">
        <f t="shared" si="17"/>
        <v/>
      </c>
      <c r="B28" s="243"/>
      <c r="C28" s="244"/>
      <c r="E28" t="str">
        <f t="shared" si="0"/>
        <v/>
      </c>
      <c r="G28" t="str">
        <f>IF(B28="","",IF(COUNTIF($E$5:$E$152,$E28)&gt;1,MAX($G$5:$G27)+0.001,0))</f>
        <v/>
      </c>
      <c r="H28" t="str">
        <f t="shared" si="16"/>
        <v/>
      </c>
      <c r="I28" t="str">
        <f t="shared" si="1"/>
        <v/>
      </c>
      <c r="K28" t="str">
        <f t="shared" si="15"/>
        <v/>
      </c>
      <c r="L28" s="159" t="str">
        <f t="shared" si="2"/>
        <v/>
      </c>
      <c r="M28" s="219" t="str">
        <f t="shared" si="8"/>
        <v/>
      </c>
      <c r="N28" s="136"/>
      <c r="O28" t="str">
        <f t="shared" si="9"/>
        <v/>
      </c>
      <c r="P28" t="str">
        <f t="shared" si="3"/>
        <v/>
      </c>
      <c r="Q28" s="219" t="str">
        <f t="shared" si="10"/>
        <v/>
      </c>
      <c r="R28" s="136"/>
      <c r="S28" t="str">
        <f t="shared" si="11"/>
        <v/>
      </c>
      <c r="T28" s="159" t="str">
        <f t="shared" si="4"/>
        <v/>
      </c>
      <c r="U28" s="219" t="str">
        <f t="shared" si="12"/>
        <v/>
      </c>
      <c r="V28" s="136"/>
      <c r="W28" t="str">
        <f t="shared" si="13"/>
        <v/>
      </c>
      <c r="X28" s="159" t="str">
        <f t="shared" si="5"/>
        <v/>
      </c>
      <c r="Y28" s="219" t="str">
        <f t="shared" si="14"/>
        <v/>
      </c>
    </row>
    <row r="29" spans="1:29" ht="12.75" customHeight="1" x14ac:dyDescent="0.2">
      <c r="A29" t="str">
        <f t="shared" si="17"/>
        <v/>
      </c>
      <c r="B29" s="243"/>
      <c r="C29" s="244"/>
      <c r="E29" t="str">
        <f t="shared" si="0"/>
        <v/>
      </c>
      <c r="G29" t="str">
        <f>IF(B29="","",IF(COUNTIF($E$5:$E$152,$E29)&gt;1,MAX($G$5:$G28)+0.001,0))</f>
        <v/>
      </c>
      <c r="H29" t="str">
        <f t="shared" si="16"/>
        <v/>
      </c>
      <c r="I29" t="str">
        <f t="shared" si="1"/>
        <v/>
      </c>
      <c r="K29" t="str">
        <f t="shared" si="15"/>
        <v/>
      </c>
      <c r="L29" s="159" t="str">
        <f t="shared" si="2"/>
        <v/>
      </c>
      <c r="M29" s="219" t="str">
        <f t="shared" si="8"/>
        <v/>
      </c>
      <c r="N29" s="136"/>
      <c r="O29" t="str">
        <f t="shared" si="9"/>
        <v/>
      </c>
      <c r="P29" t="str">
        <f t="shared" si="3"/>
        <v/>
      </c>
      <c r="Q29" s="219" t="str">
        <f t="shared" si="10"/>
        <v/>
      </c>
      <c r="R29" s="136"/>
      <c r="S29" t="str">
        <f t="shared" si="11"/>
        <v/>
      </c>
      <c r="T29" s="159" t="str">
        <f t="shared" si="4"/>
        <v/>
      </c>
      <c r="U29" s="219" t="str">
        <f t="shared" si="12"/>
        <v/>
      </c>
      <c r="V29" s="136"/>
      <c r="W29" t="str">
        <f t="shared" si="13"/>
        <v/>
      </c>
      <c r="X29" s="159" t="str">
        <f t="shared" si="5"/>
        <v/>
      </c>
      <c r="Y29" s="219" t="str">
        <f t="shared" si="14"/>
        <v/>
      </c>
    </row>
    <row r="30" spans="1:29" ht="12.75" customHeight="1" x14ac:dyDescent="0.2">
      <c r="A30" t="str">
        <f t="shared" si="17"/>
        <v/>
      </c>
      <c r="B30" s="243"/>
      <c r="C30" s="244"/>
      <c r="E30" t="str">
        <f t="shared" si="0"/>
        <v/>
      </c>
      <c r="G30" t="str">
        <f>IF(B30="","",IF(COUNTIF($E$5:$E$152,$E30)&gt;1,MAX($G$5:$G29)+0.001,0))</f>
        <v/>
      </c>
      <c r="H30" t="str">
        <f t="shared" si="16"/>
        <v/>
      </c>
      <c r="I30" t="str">
        <f t="shared" si="1"/>
        <v/>
      </c>
      <c r="K30" t="str">
        <f t="shared" si="15"/>
        <v/>
      </c>
      <c r="L30" s="159" t="str">
        <f t="shared" si="2"/>
        <v/>
      </c>
      <c r="M30" s="219" t="str">
        <f t="shared" si="8"/>
        <v/>
      </c>
      <c r="N30" s="136"/>
      <c r="O30" t="str">
        <f t="shared" si="9"/>
        <v/>
      </c>
      <c r="P30" t="str">
        <f t="shared" si="3"/>
        <v/>
      </c>
      <c r="Q30" s="219" t="str">
        <f t="shared" si="10"/>
        <v/>
      </c>
      <c r="R30" s="136"/>
      <c r="S30" t="str">
        <f t="shared" si="11"/>
        <v/>
      </c>
      <c r="T30" s="159" t="str">
        <f t="shared" si="4"/>
        <v/>
      </c>
      <c r="U30" s="219" t="str">
        <f t="shared" si="12"/>
        <v/>
      </c>
      <c r="V30" s="136"/>
      <c r="W30" t="str">
        <f t="shared" si="13"/>
        <v/>
      </c>
      <c r="X30" s="159" t="str">
        <f t="shared" si="5"/>
        <v/>
      </c>
      <c r="Y30" s="219" t="str">
        <f t="shared" si="14"/>
        <v/>
      </c>
    </row>
    <row r="31" spans="1:29" ht="12.75" customHeight="1" x14ac:dyDescent="0.2">
      <c r="A31" t="str">
        <f t="shared" si="17"/>
        <v/>
      </c>
      <c r="B31" s="243"/>
      <c r="C31" s="244"/>
      <c r="E31" t="str">
        <f t="shared" si="0"/>
        <v/>
      </c>
      <c r="G31" t="str">
        <f>IF(B31="","",IF(COUNTIF($E$5:$E$152,$E31)&gt;1,MAX($G$5:$G30)+0.001,0))</f>
        <v/>
      </c>
      <c r="H31" t="str">
        <f t="shared" si="16"/>
        <v/>
      </c>
      <c r="I31" t="str">
        <f t="shared" si="1"/>
        <v/>
      </c>
      <c r="K31" t="str">
        <f t="shared" si="15"/>
        <v/>
      </c>
      <c r="L31" s="159" t="str">
        <f t="shared" si="2"/>
        <v/>
      </c>
      <c r="M31" s="219" t="str">
        <f t="shared" si="8"/>
        <v/>
      </c>
      <c r="N31" s="136"/>
      <c r="O31" t="str">
        <f t="shared" si="9"/>
        <v/>
      </c>
      <c r="P31" t="str">
        <f t="shared" si="3"/>
        <v/>
      </c>
      <c r="Q31" s="219" t="str">
        <f t="shared" si="10"/>
        <v/>
      </c>
      <c r="R31" s="136"/>
      <c r="S31" t="str">
        <f t="shared" si="11"/>
        <v/>
      </c>
      <c r="T31" s="159" t="str">
        <f t="shared" si="4"/>
        <v/>
      </c>
      <c r="U31" s="219" t="str">
        <f t="shared" si="12"/>
        <v/>
      </c>
      <c r="V31" s="136"/>
      <c r="W31" t="str">
        <f t="shared" si="13"/>
        <v/>
      </c>
      <c r="X31" s="159" t="str">
        <f t="shared" si="5"/>
        <v/>
      </c>
      <c r="Y31" s="219" t="str">
        <f t="shared" si="14"/>
        <v/>
      </c>
    </row>
    <row r="32" spans="1:29" ht="12.75" customHeight="1" x14ac:dyDescent="0.2">
      <c r="A32" t="str">
        <f t="shared" si="17"/>
        <v/>
      </c>
      <c r="B32" s="243"/>
      <c r="C32" s="244"/>
      <c r="E32" t="str">
        <f t="shared" si="0"/>
        <v/>
      </c>
      <c r="G32" t="str">
        <f>IF(B32="","",IF(COUNTIF($E$5:$E$152,$E32)&gt;1,MAX($G$5:$G31)+0.001,0))</f>
        <v/>
      </c>
      <c r="H32" t="str">
        <f t="shared" si="16"/>
        <v/>
      </c>
      <c r="I32" t="str">
        <f t="shared" si="1"/>
        <v/>
      </c>
      <c r="K32" t="str">
        <f t="shared" si="15"/>
        <v/>
      </c>
      <c r="L32" s="159" t="str">
        <f t="shared" si="2"/>
        <v/>
      </c>
      <c r="M32" s="219" t="str">
        <f t="shared" si="8"/>
        <v/>
      </c>
      <c r="N32" s="136"/>
      <c r="O32" t="str">
        <f t="shared" si="9"/>
        <v/>
      </c>
      <c r="P32" t="str">
        <f t="shared" si="3"/>
        <v/>
      </c>
      <c r="Q32" s="219" t="str">
        <f t="shared" si="10"/>
        <v/>
      </c>
      <c r="R32" s="136"/>
      <c r="S32" t="str">
        <f t="shared" si="11"/>
        <v/>
      </c>
      <c r="T32" s="159" t="str">
        <f t="shared" si="4"/>
        <v/>
      </c>
      <c r="U32" s="219" t="str">
        <f t="shared" si="12"/>
        <v/>
      </c>
      <c r="V32" s="136"/>
      <c r="W32" t="str">
        <f t="shared" si="13"/>
        <v/>
      </c>
      <c r="X32" s="159" t="str">
        <f t="shared" si="5"/>
        <v/>
      </c>
      <c r="Y32" s="219" t="str">
        <f t="shared" si="14"/>
        <v/>
      </c>
    </row>
    <row r="33" spans="1:25" ht="12.75" customHeight="1" x14ac:dyDescent="0.2">
      <c r="A33" t="str">
        <f t="shared" si="17"/>
        <v/>
      </c>
      <c r="B33" s="243"/>
      <c r="C33" s="244"/>
      <c r="E33" t="str">
        <f t="shared" si="0"/>
        <v/>
      </c>
      <c r="G33" t="str">
        <f>IF(B33="","",IF(COUNTIF($E$5:$E$152,$E33)&gt;1,MAX($G$5:$G32)+0.001,0))</f>
        <v/>
      </c>
      <c r="H33" t="str">
        <f t="shared" si="16"/>
        <v/>
      </c>
      <c r="I33" t="str">
        <f t="shared" si="1"/>
        <v/>
      </c>
      <c r="K33" t="str">
        <f t="shared" si="15"/>
        <v/>
      </c>
      <c r="L33" s="159" t="str">
        <f t="shared" si="2"/>
        <v/>
      </c>
      <c r="M33" s="219" t="str">
        <f t="shared" si="8"/>
        <v/>
      </c>
      <c r="N33" s="136"/>
      <c r="O33" t="str">
        <f t="shared" si="9"/>
        <v/>
      </c>
      <c r="P33" t="str">
        <f t="shared" si="3"/>
        <v/>
      </c>
      <c r="Q33" s="219" t="str">
        <f t="shared" si="10"/>
        <v/>
      </c>
      <c r="R33" s="136"/>
      <c r="S33" t="str">
        <f t="shared" si="11"/>
        <v/>
      </c>
      <c r="T33" s="159" t="str">
        <f t="shared" si="4"/>
        <v/>
      </c>
      <c r="U33" s="219" t="str">
        <f t="shared" si="12"/>
        <v/>
      </c>
      <c r="V33" s="136"/>
      <c r="W33" t="str">
        <f t="shared" si="13"/>
        <v/>
      </c>
      <c r="X33" s="159" t="str">
        <f t="shared" si="5"/>
        <v/>
      </c>
      <c r="Y33" s="219" t="str">
        <f t="shared" si="14"/>
        <v/>
      </c>
    </row>
    <row r="34" spans="1:25" ht="12.75" customHeight="1" x14ac:dyDescent="0.2">
      <c r="A34" t="str">
        <f t="shared" si="17"/>
        <v/>
      </c>
      <c r="B34" s="243"/>
      <c r="C34" s="244"/>
      <c r="E34" t="str">
        <f t="shared" si="0"/>
        <v/>
      </c>
      <c r="G34" t="str">
        <f>IF(B34="","",IF(COUNTIF($E$5:$E$152,$E34)&gt;1,MAX($G$5:$G33)+0.001,0))</f>
        <v/>
      </c>
      <c r="H34" t="str">
        <f t="shared" si="16"/>
        <v/>
      </c>
      <c r="I34" t="str">
        <f t="shared" si="1"/>
        <v/>
      </c>
      <c r="K34" t="str">
        <f t="shared" si="15"/>
        <v/>
      </c>
      <c r="L34" s="159" t="str">
        <f t="shared" si="2"/>
        <v/>
      </c>
      <c r="M34" s="219" t="str">
        <f t="shared" si="8"/>
        <v/>
      </c>
      <c r="N34" s="136"/>
      <c r="O34" t="str">
        <f t="shared" si="9"/>
        <v/>
      </c>
      <c r="P34" t="str">
        <f t="shared" si="3"/>
        <v/>
      </c>
      <c r="Q34" s="219" t="str">
        <f t="shared" si="10"/>
        <v/>
      </c>
      <c r="R34" s="136"/>
      <c r="S34" t="str">
        <f t="shared" si="11"/>
        <v/>
      </c>
      <c r="T34" s="159" t="str">
        <f t="shared" si="4"/>
        <v/>
      </c>
      <c r="U34" s="219" t="str">
        <f t="shared" si="12"/>
        <v/>
      </c>
      <c r="V34" s="136"/>
      <c r="W34" t="str">
        <f t="shared" si="13"/>
        <v/>
      </c>
      <c r="X34" s="159" t="str">
        <f t="shared" si="5"/>
        <v/>
      </c>
      <c r="Y34" s="219" t="str">
        <f t="shared" si="14"/>
        <v/>
      </c>
    </row>
    <row r="35" spans="1:25" ht="12.75" customHeight="1" x14ac:dyDescent="0.2">
      <c r="A35" t="str">
        <f t="shared" si="17"/>
        <v/>
      </c>
      <c r="B35" s="243"/>
      <c r="C35" s="244"/>
      <c r="E35" t="str">
        <f t="shared" si="0"/>
        <v/>
      </c>
      <c r="G35" t="str">
        <f>IF(B35="","",IF(COUNTIF($E$5:$E$152,$E35)&gt;1,MAX($G$5:$G34)+0.001,0))</f>
        <v/>
      </c>
      <c r="H35" t="str">
        <f t="shared" si="16"/>
        <v/>
      </c>
      <c r="I35" t="str">
        <f t="shared" si="1"/>
        <v/>
      </c>
      <c r="K35" t="str">
        <f t="shared" si="15"/>
        <v/>
      </c>
      <c r="L35" s="159" t="str">
        <f t="shared" si="2"/>
        <v/>
      </c>
      <c r="M35" s="219" t="str">
        <f t="shared" si="8"/>
        <v/>
      </c>
      <c r="N35" s="136"/>
      <c r="O35" t="str">
        <f t="shared" si="9"/>
        <v/>
      </c>
      <c r="P35" t="str">
        <f t="shared" si="3"/>
        <v/>
      </c>
      <c r="Q35" s="219" t="str">
        <f t="shared" si="10"/>
        <v/>
      </c>
      <c r="R35" s="136"/>
      <c r="S35" t="str">
        <f t="shared" si="11"/>
        <v/>
      </c>
      <c r="T35" s="159" t="str">
        <f t="shared" si="4"/>
        <v/>
      </c>
      <c r="U35" s="219" t="str">
        <f t="shared" si="12"/>
        <v/>
      </c>
      <c r="V35" s="136"/>
      <c r="W35" t="str">
        <f t="shared" si="13"/>
        <v/>
      </c>
      <c r="X35" s="159" t="str">
        <f t="shared" si="5"/>
        <v/>
      </c>
      <c r="Y35" s="219" t="str">
        <f t="shared" si="14"/>
        <v/>
      </c>
    </row>
    <row r="36" spans="1:25" ht="12.75" customHeight="1" x14ac:dyDescent="0.2">
      <c r="A36" t="str">
        <f t="shared" si="17"/>
        <v/>
      </c>
      <c r="B36" s="243"/>
      <c r="C36" s="244"/>
      <c r="E36" t="str">
        <f t="shared" si="0"/>
        <v/>
      </c>
      <c r="G36" t="str">
        <f>IF(B36="","",IF(COUNTIF($E$5:$E$152,$E36)&gt;1,MAX($G$5:$G35)+0.001,0))</f>
        <v/>
      </c>
      <c r="H36" t="str">
        <f t="shared" si="16"/>
        <v/>
      </c>
      <c r="I36" t="str">
        <f t="shared" si="1"/>
        <v/>
      </c>
      <c r="K36" t="str">
        <f t="shared" si="15"/>
        <v/>
      </c>
      <c r="L36" s="159" t="str">
        <f t="shared" si="2"/>
        <v/>
      </c>
      <c r="M36" s="219" t="str">
        <f t="shared" si="8"/>
        <v/>
      </c>
      <c r="N36" s="136"/>
      <c r="O36" t="str">
        <f t="shared" si="9"/>
        <v/>
      </c>
      <c r="P36" t="str">
        <f t="shared" si="3"/>
        <v/>
      </c>
      <c r="Q36" s="219" t="str">
        <f t="shared" si="10"/>
        <v/>
      </c>
      <c r="R36" s="136"/>
      <c r="S36" t="str">
        <f t="shared" si="11"/>
        <v/>
      </c>
      <c r="T36" s="159" t="str">
        <f t="shared" si="4"/>
        <v/>
      </c>
      <c r="U36" s="219" t="str">
        <f t="shared" si="12"/>
        <v/>
      </c>
      <c r="V36" s="136"/>
      <c r="W36" t="str">
        <f t="shared" si="13"/>
        <v/>
      </c>
      <c r="X36" t="str">
        <f t="shared" si="5"/>
        <v/>
      </c>
      <c r="Y36" s="219" t="str">
        <f t="shared" si="14"/>
        <v/>
      </c>
    </row>
    <row r="37" spans="1:25" ht="12.75" customHeight="1" x14ac:dyDescent="0.2">
      <c r="A37" t="str">
        <f t="shared" si="17"/>
        <v/>
      </c>
      <c r="B37" s="243"/>
      <c r="C37" s="244"/>
      <c r="E37" t="str">
        <f t="shared" ref="E37:E68" si="18">IF(C37="","",RANK($C37,$C$5:$C$151,1))</f>
        <v/>
      </c>
      <c r="G37" t="str">
        <f>IF(B37="","",IF(COUNTIF($E$5:$E$152,$E37)&gt;1,MAX($G$5:$G36)+0.001,0))</f>
        <v/>
      </c>
      <c r="H37" t="str">
        <f t="shared" si="16"/>
        <v/>
      </c>
      <c r="I37" t="str">
        <f t="shared" ref="I37:I68" si="19">IF(E37="","",RANK(H37,H$5:H$151,1))</f>
        <v/>
      </c>
      <c r="K37" t="str">
        <f t="shared" si="15"/>
        <v/>
      </c>
      <c r="L37" s="159" t="str">
        <f t="shared" si="2"/>
        <v/>
      </c>
      <c r="M37" s="219" t="str">
        <f t="shared" si="8"/>
        <v/>
      </c>
      <c r="N37" s="136"/>
      <c r="O37" t="str">
        <f t="shared" si="9"/>
        <v/>
      </c>
      <c r="P37" t="str">
        <f t="shared" si="3"/>
        <v/>
      </c>
      <c r="Q37" s="219" t="str">
        <f t="shared" si="10"/>
        <v/>
      </c>
      <c r="R37" s="136"/>
      <c r="S37" t="str">
        <f t="shared" si="11"/>
        <v/>
      </c>
      <c r="T37" t="str">
        <f t="shared" si="4"/>
        <v/>
      </c>
      <c r="U37" s="219" t="str">
        <f t="shared" si="12"/>
        <v/>
      </c>
      <c r="V37" s="136"/>
      <c r="W37" t="str">
        <f t="shared" si="13"/>
        <v/>
      </c>
      <c r="X37" t="str">
        <f t="shared" si="5"/>
        <v/>
      </c>
      <c r="Y37" s="219" t="str">
        <f t="shared" si="14"/>
        <v/>
      </c>
    </row>
    <row r="38" spans="1:25" ht="12.75" customHeight="1" x14ac:dyDescent="0.2">
      <c r="A38" t="str">
        <f t="shared" si="17"/>
        <v/>
      </c>
      <c r="B38" s="243"/>
      <c r="C38" s="244"/>
      <c r="E38" t="str">
        <f t="shared" si="18"/>
        <v/>
      </c>
      <c r="G38" t="str">
        <f>IF(B38="","",IF(COUNTIF($E$5:$E$152,$E38)&gt;1,MAX($G$5:$G37)+0.001,0))</f>
        <v/>
      </c>
      <c r="H38" t="str">
        <f t="shared" si="16"/>
        <v/>
      </c>
      <c r="I38" t="str">
        <f t="shared" si="19"/>
        <v/>
      </c>
      <c r="K38" t="str">
        <f t="shared" si="15"/>
        <v/>
      </c>
      <c r="L38" s="159" t="str">
        <f t="shared" si="2"/>
        <v/>
      </c>
      <c r="M38" s="219" t="str">
        <f t="shared" si="8"/>
        <v/>
      </c>
      <c r="N38" s="136"/>
      <c r="O38" t="str">
        <f t="shared" si="9"/>
        <v/>
      </c>
      <c r="P38" t="str">
        <f t="shared" si="3"/>
        <v/>
      </c>
      <c r="Q38" s="219" t="str">
        <f t="shared" si="10"/>
        <v/>
      </c>
      <c r="R38" s="136"/>
      <c r="S38" t="str">
        <f t="shared" si="11"/>
        <v/>
      </c>
      <c r="T38" t="str">
        <f t="shared" si="4"/>
        <v/>
      </c>
      <c r="U38" s="219" t="str">
        <f t="shared" si="12"/>
        <v/>
      </c>
      <c r="V38" s="136"/>
      <c r="W38" t="str">
        <f t="shared" si="13"/>
        <v/>
      </c>
      <c r="X38" t="str">
        <f t="shared" si="5"/>
        <v/>
      </c>
      <c r="Y38" s="219" t="str">
        <f t="shared" si="14"/>
        <v/>
      </c>
    </row>
    <row r="39" spans="1:25" ht="12.75" customHeight="1" x14ac:dyDescent="0.2">
      <c r="A39" t="str">
        <f t="shared" si="17"/>
        <v/>
      </c>
      <c r="B39" s="243"/>
      <c r="C39" s="244"/>
      <c r="E39" t="str">
        <f t="shared" si="18"/>
        <v/>
      </c>
      <c r="G39" t="str">
        <f>IF(B39="","",IF(COUNTIF($E$5:$E$152,$E39)&gt;1,MAX($G$5:$G38)+0.001,0))</f>
        <v/>
      </c>
      <c r="H39" t="str">
        <f t="shared" si="16"/>
        <v/>
      </c>
      <c r="I39" t="str">
        <f t="shared" si="19"/>
        <v/>
      </c>
      <c r="K39" t="str">
        <f t="shared" si="15"/>
        <v/>
      </c>
      <c r="L39" s="159" t="str">
        <f t="shared" si="2"/>
        <v/>
      </c>
      <c r="M39" s="219" t="str">
        <f t="shared" si="8"/>
        <v/>
      </c>
      <c r="N39" s="136"/>
      <c r="O39" t="str">
        <f t="shared" si="9"/>
        <v/>
      </c>
      <c r="P39" t="str">
        <f t="shared" si="3"/>
        <v/>
      </c>
      <c r="Q39" s="219" t="str">
        <f t="shared" si="10"/>
        <v/>
      </c>
      <c r="R39" s="136"/>
      <c r="S39" t="str">
        <f t="shared" si="11"/>
        <v/>
      </c>
      <c r="T39" t="str">
        <f t="shared" si="4"/>
        <v/>
      </c>
      <c r="U39" s="219" t="str">
        <f t="shared" si="12"/>
        <v/>
      </c>
      <c r="V39" s="136"/>
      <c r="W39" t="str">
        <f t="shared" si="13"/>
        <v/>
      </c>
      <c r="X39" t="str">
        <f t="shared" si="5"/>
        <v/>
      </c>
      <c r="Y39" s="219" t="str">
        <f t="shared" si="14"/>
        <v/>
      </c>
    </row>
    <row r="40" spans="1:25" ht="12.75" customHeight="1" x14ac:dyDescent="0.2">
      <c r="A40" t="str">
        <f t="shared" si="17"/>
        <v/>
      </c>
      <c r="B40" s="243"/>
      <c r="C40" s="244"/>
      <c r="E40" t="str">
        <f t="shared" si="18"/>
        <v/>
      </c>
      <c r="G40" t="str">
        <f>IF(B40="","",IF(COUNTIF($E$5:$E$152,$E40)&gt;1,MAX($G$5:$G39)+0.001,0))</f>
        <v/>
      </c>
      <c r="H40" t="str">
        <f t="shared" si="16"/>
        <v/>
      </c>
      <c r="I40" t="str">
        <f t="shared" si="19"/>
        <v/>
      </c>
      <c r="K40" t="str">
        <f t="shared" si="15"/>
        <v/>
      </c>
      <c r="L40" s="159" t="str">
        <f t="shared" si="2"/>
        <v/>
      </c>
      <c r="M40" s="219" t="str">
        <f t="shared" si="8"/>
        <v/>
      </c>
      <c r="N40" s="136"/>
      <c r="O40" t="str">
        <f t="shared" si="9"/>
        <v/>
      </c>
      <c r="P40" t="str">
        <f t="shared" si="3"/>
        <v/>
      </c>
      <c r="Q40" s="219" t="str">
        <f t="shared" si="10"/>
        <v/>
      </c>
      <c r="R40" s="136"/>
      <c r="S40" t="str">
        <f t="shared" si="11"/>
        <v/>
      </c>
      <c r="T40" t="str">
        <f t="shared" si="4"/>
        <v/>
      </c>
      <c r="U40" s="219" t="str">
        <f t="shared" si="12"/>
        <v/>
      </c>
      <c r="V40" s="136"/>
      <c r="W40" t="str">
        <f t="shared" si="13"/>
        <v/>
      </c>
      <c r="X40" t="str">
        <f t="shared" si="5"/>
        <v/>
      </c>
      <c r="Y40" s="219" t="str">
        <f t="shared" si="14"/>
        <v/>
      </c>
    </row>
    <row r="41" spans="1:25" ht="12.75" customHeight="1" x14ac:dyDescent="0.2">
      <c r="A41" t="str">
        <f t="shared" si="17"/>
        <v/>
      </c>
      <c r="B41" s="243"/>
      <c r="C41" s="244"/>
      <c r="E41" t="str">
        <f t="shared" si="18"/>
        <v/>
      </c>
      <c r="G41" t="str">
        <f>IF(B41="","",IF(COUNTIF($E$5:$E$152,$E41)&gt;1,MAX($G$5:$G40)+0.001,0))</f>
        <v/>
      </c>
      <c r="H41" t="str">
        <f t="shared" si="16"/>
        <v/>
      </c>
      <c r="I41" t="str">
        <f t="shared" si="19"/>
        <v/>
      </c>
      <c r="K41" t="str">
        <f t="shared" si="15"/>
        <v/>
      </c>
      <c r="L41" s="159" t="str">
        <f t="shared" si="2"/>
        <v/>
      </c>
      <c r="M41" s="219" t="str">
        <f t="shared" si="8"/>
        <v/>
      </c>
      <c r="N41" s="136"/>
      <c r="O41" t="str">
        <f t="shared" si="9"/>
        <v/>
      </c>
      <c r="P41" t="str">
        <f t="shared" si="3"/>
        <v/>
      </c>
      <c r="Q41" s="219" t="str">
        <f t="shared" si="10"/>
        <v/>
      </c>
      <c r="R41" s="136"/>
      <c r="S41" t="str">
        <f t="shared" si="11"/>
        <v/>
      </c>
      <c r="T41" t="str">
        <f t="shared" si="4"/>
        <v/>
      </c>
      <c r="U41" s="219" t="str">
        <f t="shared" si="12"/>
        <v/>
      </c>
      <c r="V41" s="136"/>
      <c r="W41" t="str">
        <f t="shared" si="13"/>
        <v/>
      </c>
      <c r="X41" t="str">
        <f t="shared" si="5"/>
        <v/>
      </c>
      <c r="Y41" s="219" t="str">
        <f t="shared" si="14"/>
        <v/>
      </c>
    </row>
    <row r="42" spans="1:25" ht="12.75" customHeight="1" x14ac:dyDescent="0.2">
      <c r="A42" t="str">
        <f t="shared" si="17"/>
        <v/>
      </c>
      <c r="B42" s="243"/>
      <c r="C42" s="244"/>
      <c r="E42" t="str">
        <f t="shared" si="18"/>
        <v/>
      </c>
      <c r="G42" t="str">
        <f>IF(B42="","",IF(COUNTIF($E$5:$E$152,$E42)&gt;1,MAX($G$5:$G41)+0.001,0))</f>
        <v/>
      </c>
      <c r="H42" t="str">
        <f t="shared" si="16"/>
        <v/>
      </c>
      <c r="I42" t="str">
        <f t="shared" si="19"/>
        <v/>
      </c>
    </row>
    <row r="43" spans="1:25" ht="12.75" customHeight="1" x14ac:dyDescent="0.2">
      <c r="A43" t="str">
        <f t="shared" si="17"/>
        <v/>
      </c>
      <c r="B43" s="243"/>
      <c r="C43" s="244"/>
      <c r="E43" t="str">
        <f t="shared" si="18"/>
        <v/>
      </c>
      <c r="G43" t="str">
        <f>IF(B43="","",IF(COUNTIF($E$5:$E$152,$E43)&gt;1,MAX($G$5:$G42)+0.001,0))</f>
        <v/>
      </c>
      <c r="H43" t="str">
        <f t="shared" si="16"/>
        <v/>
      </c>
      <c r="I43" t="str">
        <f t="shared" si="19"/>
        <v/>
      </c>
    </row>
    <row r="44" spans="1:25" ht="12.75" customHeight="1" x14ac:dyDescent="0.2">
      <c r="A44" t="str">
        <f t="shared" si="17"/>
        <v/>
      </c>
      <c r="B44" s="243"/>
      <c r="C44" s="244"/>
      <c r="E44" t="str">
        <f t="shared" si="18"/>
        <v/>
      </c>
      <c r="G44" t="str">
        <f>IF(B44="","",IF(COUNTIF($E$5:$E$152,$E44)&gt;1,MAX($G$5:$G43)+0.001,0))</f>
        <v/>
      </c>
      <c r="H44" t="str">
        <f t="shared" si="16"/>
        <v/>
      </c>
      <c r="I44" t="str">
        <f t="shared" si="19"/>
        <v/>
      </c>
    </row>
    <row r="45" spans="1:25" ht="12.75" customHeight="1" x14ac:dyDescent="0.2">
      <c r="A45" t="str">
        <f t="shared" si="17"/>
        <v/>
      </c>
      <c r="B45" s="243"/>
      <c r="C45" s="244"/>
      <c r="E45" t="str">
        <f t="shared" si="18"/>
        <v/>
      </c>
      <c r="G45" t="str">
        <f>IF(B45="","",IF(COUNTIF($E$5:$E$152,$E45)&gt;1,MAX($G$5:$G44)+0.001,0))</f>
        <v/>
      </c>
      <c r="H45" t="str">
        <f t="shared" si="16"/>
        <v/>
      </c>
      <c r="I45" t="str">
        <f t="shared" si="19"/>
        <v/>
      </c>
    </row>
    <row r="46" spans="1:25" ht="12.75" customHeight="1" x14ac:dyDescent="0.2">
      <c r="A46" t="str">
        <f t="shared" si="17"/>
        <v/>
      </c>
      <c r="B46" s="243"/>
      <c r="C46" s="244"/>
      <c r="E46" t="str">
        <f t="shared" si="18"/>
        <v/>
      </c>
      <c r="G46" t="str">
        <f>IF(B46="","",IF(COUNTIF($E$5:$E$152,$E46)&gt;1,MAX($G$5:$G45)+0.001,0))</f>
        <v/>
      </c>
      <c r="H46" t="str">
        <f t="shared" si="16"/>
        <v/>
      </c>
      <c r="I46" t="str">
        <f t="shared" si="19"/>
        <v/>
      </c>
    </row>
    <row r="47" spans="1:25" ht="12.75" customHeight="1" x14ac:dyDescent="0.2">
      <c r="A47" t="str">
        <f t="shared" si="17"/>
        <v/>
      </c>
      <c r="B47" s="243"/>
      <c r="C47" s="244"/>
      <c r="E47" t="str">
        <f t="shared" si="18"/>
        <v/>
      </c>
      <c r="G47" t="str">
        <f>IF(B47="","",IF(COUNTIF($E$5:$E$152,$E47)&gt;1,MAX($G$5:$G46)+0.001,0))</f>
        <v/>
      </c>
      <c r="H47" t="str">
        <f t="shared" ref="H47:H78" si="20">IF(C47="","",E47+G47)</f>
        <v/>
      </c>
      <c r="I47" t="str">
        <f t="shared" si="19"/>
        <v/>
      </c>
    </row>
    <row r="48" spans="1:25" ht="12.75" customHeight="1" x14ac:dyDescent="0.2">
      <c r="A48" t="str">
        <f t="shared" si="17"/>
        <v/>
      </c>
      <c r="B48" s="243"/>
      <c r="C48" s="244"/>
      <c r="E48" t="str">
        <f t="shared" si="18"/>
        <v/>
      </c>
      <c r="G48" t="str">
        <f>IF(B48="","",IF(COUNTIF($E$5:$E$152,$E48)&gt;1,MAX($G$5:$G47)+0.001,0))</f>
        <v/>
      </c>
      <c r="H48" t="str">
        <f t="shared" si="20"/>
        <v/>
      </c>
      <c r="I48" t="str">
        <f t="shared" si="19"/>
        <v/>
      </c>
    </row>
    <row r="49" spans="1:9" ht="12.75" customHeight="1" x14ac:dyDescent="0.2">
      <c r="A49" t="str">
        <f t="shared" si="17"/>
        <v/>
      </c>
      <c r="B49" s="243"/>
      <c r="C49" s="244"/>
      <c r="E49" t="str">
        <f t="shared" si="18"/>
        <v/>
      </c>
      <c r="G49" t="str">
        <f>IF(B49="","",IF(COUNTIF($E$5:$E$152,$E49)&gt;1,MAX($G$5:$G48)+0.001,0))</f>
        <v/>
      </c>
      <c r="H49" t="str">
        <f t="shared" si="20"/>
        <v/>
      </c>
      <c r="I49" t="str">
        <f t="shared" si="19"/>
        <v/>
      </c>
    </row>
    <row r="50" spans="1:9" ht="12.75" customHeight="1" x14ac:dyDescent="0.2">
      <c r="A50" t="str">
        <f t="shared" si="17"/>
        <v/>
      </c>
      <c r="B50" s="243"/>
      <c r="C50" s="244"/>
      <c r="E50" t="str">
        <f t="shared" si="18"/>
        <v/>
      </c>
      <c r="G50" t="str">
        <f>IF(B50="","",IF(COUNTIF($E$5:$E$152,$E50)&gt;1,MAX($G$5:$G49)+0.001,0))</f>
        <v/>
      </c>
      <c r="H50" t="str">
        <f t="shared" si="20"/>
        <v/>
      </c>
      <c r="I50" t="str">
        <f t="shared" si="19"/>
        <v/>
      </c>
    </row>
    <row r="51" spans="1:9" ht="12.75" customHeight="1" x14ac:dyDescent="0.2">
      <c r="A51" t="str">
        <f t="shared" si="17"/>
        <v/>
      </c>
      <c r="B51" s="243"/>
      <c r="C51" s="244"/>
      <c r="E51" t="str">
        <f t="shared" si="18"/>
        <v/>
      </c>
      <c r="G51" t="str">
        <f>IF(B51="","",IF(COUNTIF($E$5:$E$152,$E51)&gt;1,MAX($G$5:$G50)+0.001,0))</f>
        <v/>
      </c>
      <c r="H51" t="str">
        <f t="shared" si="20"/>
        <v/>
      </c>
      <c r="I51" t="str">
        <f t="shared" si="19"/>
        <v/>
      </c>
    </row>
    <row r="52" spans="1:9" ht="12.75" customHeight="1" x14ac:dyDescent="0.2">
      <c r="A52" t="str">
        <f t="shared" si="17"/>
        <v/>
      </c>
      <c r="B52" s="243"/>
      <c r="C52" s="244"/>
      <c r="E52" t="str">
        <f t="shared" si="18"/>
        <v/>
      </c>
      <c r="G52" t="str">
        <f>IF(B52="","",IF(COUNTIF($E$5:$E$152,$E52)&gt;1,MAX($G$5:$G51)+0.001,0))</f>
        <v/>
      </c>
      <c r="H52" t="str">
        <f t="shared" si="20"/>
        <v/>
      </c>
      <c r="I52" t="str">
        <f t="shared" si="19"/>
        <v/>
      </c>
    </row>
    <row r="53" spans="1:9" ht="12.75" customHeight="1" x14ac:dyDescent="0.2">
      <c r="A53" t="str">
        <f t="shared" si="17"/>
        <v/>
      </c>
      <c r="B53" s="243"/>
      <c r="C53" s="244"/>
      <c r="E53" t="str">
        <f t="shared" si="18"/>
        <v/>
      </c>
      <c r="G53" t="str">
        <f>IF(B53="","",IF(COUNTIF($E$5:$E$152,$E53)&gt;1,MAX($G$5:$G52)+0.001,0))</f>
        <v/>
      </c>
      <c r="H53" t="str">
        <f t="shared" si="20"/>
        <v/>
      </c>
      <c r="I53" t="str">
        <f t="shared" si="19"/>
        <v/>
      </c>
    </row>
    <row r="54" spans="1:9" ht="12.75" customHeight="1" x14ac:dyDescent="0.2">
      <c r="A54" t="str">
        <f t="shared" si="17"/>
        <v/>
      </c>
      <c r="B54" s="243"/>
      <c r="C54" s="244"/>
      <c r="E54" t="str">
        <f t="shared" si="18"/>
        <v/>
      </c>
      <c r="G54" t="str">
        <f>IF(B54="","",IF(COUNTIF($E$5:$E$152,$E54)&gt;1,MAX($G$5:$G53)+0.001,0))</f>
        <v/>
      </c>
      <c r="H54" t="str">
        <f t="shared" si="20"/>
        <v/>
      </c>
      <c r="I54" t="str">
        <f t="shared" si="19"/>
        <v/>
      </c>
    </row>
    <row r="55" spans="1:9" ht="12.75" customHeight="1" x14ac:dyDescent="0.2">
      <c r="A55" t="str">
        <f t="shared" si="17"/>
        <v/>
      </c>
      <c r="B55" s="243"/>
      <c r="C55" s="244"/>
      <c r="E55" t="str">
        <f t="shared" si="18"/>
        <v/>
      </c>
      <c r="G55" t="str">
        <f>IF(B55="","",IF(COUNTIF($E$5:$E$152,$E55)&gt;1,MAX($G$5:$G54)+0.001,0))</f>
        <v/>
      </c>
      <c r="H55" t="str">
        <f t="shared" si="20"/>
        <v/>
      </c>
      <c r="I55" t="str">
        <f t="shared" si="19"/>
        <v/>
      </c>
    </row>
    <row r="56" spans="1:9" ht="12.75" customHeight="1" x14ac:dyDescent="0.2">
      <c r="A56" t="str">
        <f t="shared" si="17"/>
        <v/>
      </c>
      <c r="B56" s="243"/>
      <c r="C56" s="244"/>
      <c r="E56" t="str">
        <f t="shared" si="18"/>
        <v/>
      </c>
      <c r="G56" t="str">
        <f>IF(B56="","",IF(COUNTIF($E$5:$E$152,$E56)&gt;1,MAX($G$5:$G55)+0.001,0))</f>
        <v/>
      </c>
      <c r="H56" t="str">
        <f t="shared" si="20"/>
        <v/>
      </c>
      <c r="I56" t="str">
        <f t="shared" si="19"/>
        <v/>
      </c>
    </row>
    <row r="57" spans="1:9" ht="12.75" customHeight="1" x14ac:dyDescent="0.2">
      <c r="A57" t="str">
        <f t="shared" si="17"/>
        <v/>
      </c>
      <c r="B57" s="243"/>
      <c r="C57" s="244"/>
      <c r="E57" t="str">
        <f t="shared" si="18"/>
        <v/>
      </c>
      <c r="G57" t="str">
        <f>IF(B57="","",IF(COUNTIF($E$5:$E$152,$E57)&gt;1,MAX($G$5:$G56)+0.001,0))</f>
        <v/>
      </c>
      <c r="H57" t="str">
        <f t="shared" si="20"/>
        <v/>
      </c>
      <c r="I57" t="str">
        <f t="shared" si="19"/>
        <v/>
      </c>
    </row>
    <row r="58" spans="1:9" ht="12.75" customHeight="1" x14ac:dyDescent="0.2">
      <c r="A58" t="str">
        <f t="shared" si="17"/>
        <v/>
      </c>
      <c r="B58" s="243"/>
      <c r="C58" s="244"/>
      <c r="E58" t="str">
        <f t="shared" si="18"/>
        <v/>
      </c>
      <c r="G58" t="str">
        <f>IF(B58="","",IF(COUNTIF($E$5:$E$152,$E58)&gt;1,MAX($G$5:$G57)+0.001,0))</f>
        <v/>
      </c>
      <c r="H58" t="str">
        <f t="shared" si="20"/>
        <v/>
      </c>
      <c r="I58" t="str">
        <f t="shared" si="19"/>
        <v/>
      </c>
    </row>
    <row r="59" spans="1:9" ht="12.75" customHeight="1" x14ac:dyDescent="0.2">
      <c r="A59" t="str">
        <f t="shared" ref="A59:A90" si="21">I59</f>
        <v/>
      </c>
      <c r="B59" s="243"/>
      <c r="C59" s="244"/>
      <c r="E59" t="str">
        <f t="shared" si="18"/>
        <v/>
      </c>
      <c r="G59" t="str">
        <f>IF(B59="","",IF(COUNTIF($E$5:$E$152,$E59)&gt;1,MAX($G$5:$G58)+0.001,0))</f>
        <v/>
      </c>
      <c r="H59" t="str">
        <f t="shared" si="20"/>
        <v/>
      </c>
      <c r="I59" t="str">
        <f t="shared" si="19"/>
        <v/>
      </c>
    </row>
    <row r="60" spans="1:9" ht="12.75" customHeight="1" x14ac:dyDescent="0.2">
      <c r="A60" t="str">
        <f t="shared" si="21"/>
        <v/>
      </c>
      <c r="B60" s="243"/>
      <c r="C60" s="244"/>
      <c r="E60" t="str">
        <f t="shared" si="18"/>
        <v/>
      </c>
      <c r="G60" t="str">
        <f>IF(B60="","",IF(COUNTIF($E$5:$E$152,$E60)&gt;1,MAX($G$5:$G59)+0.001,0))</f>
        <v/>
      </c>
      <c r="H60" t="str">
        <f t="shared" si="20"/>
        <v/>
      </c>
      <c r="I60" t="str">
        <f t="shared" si="19"/>
        <v/>
      </c>
    </row>
    <row r="61" spans="1:9" ht="12.75" customHeight="1" x14ac:dyDescent="0.2">
      <c r="A61" t="str">
        <f t="shared" si="21"/>
        <v/>
      </c>
      <c r="B61" s="243"/>
      <c r="C61" s="244"/>
      <c r="E61" t="str">
        <f t="shared" si="18"/>
        <v/>
      </c>
      <c r="G61" t="str">
        <f>IF(B61="","",IF(COUNTIF($E$5:$E$152,$E61)&gt;1,MAX($G$5:$G60)+0.001,0))</f>
        <v/>
      </c>
      <c r="H61" t="str">
        <f t="shared" si="20"/>
        <v/>
      </c>
      <c r="I61" t="str">
        <f t="shared" si="19"/>
        <v/>
      </c>
    </row>
    <row r="62" spans="1:9" ht="12.75" customHeight="1" x14ac:dyDescent="0.2">
      <c r="A62" t="str">
        <f t="shared" si="21"/>
        <v/>
      </c>
      <c r="B62" s="243"/>
      <c r="C62" s="244"/>
      <c r="E62" t="str">
        <f t="shared" si="18"/>
        <v/>
      </c>
      <c r="G62" t="str">
        <f>IF(B62="","",IF(COUNTIF($E$5:$E$152,$E62)&gt;1,MAX($G$5:$G61)+0.001,0))</f>
        <v/>
      </c>
      <c r="H62" t="str">
        <f t="shared" si="20"/>
        <v/>
      </c>
      <c r="I62" t="str">
        <f t="shared" si="19"/>
        <v/>
      </c>
    </row>
    <row r="63" spans="1:9" ht="12.75" customHeight="1" x14ac:dyDescent="0.2">
      <c r="A63" t="str">
        <f t="shared" si="21"/>
        <v/>
      </c>
      <c r="B63" s="243"/>
      <c r="C63" s="244"/>
      <c r="E63" t="str">
        <f t="shared" si="18"/>
        <v/>
      </c>
      <c r="G63" t="str">
        <f>IF(B63="","",IF(COUNTIF($E$5:$E$152,$E63)&gt;1,MAX($G$5:$G62)+0.001,0))</f>
        <v/>
      </c>
      <c r="H63" t="str">
        <f t="shared" si="20"/>
        <v/>
      </c>
      <c r="I63" t="str">
        <f t="shared" si="19"/>
        <v/>
      </c>
    </row>
    <row r="64" spans="1:9" ht="12.75" customHeight="1" x14ac:dyDescent="0.2">
      <c r="A64" t="str">
        <f t="shared" si="21"/>
        <v/>
      </c>
      <c r="B64" s="243"/>
      <c r="C64" s="244"/>
      <c r="E64" t="str">
        <f t="shared" si="18"/>
        <v/>
      </c>
      <c r="G64" t="str">
        <f>IF(B64="","",IF(COUNTIF($E$5:$E$152,$E64)&gt;1,MAX($G$5:$G63)+0.001,0))</f>
        <v/>
      </c>
      <c r="H64" t="str">
        <f t="shared" si="20"/>
        <v/>
      </c>
      <c r="I64" t="str">
        <f t="shared" si="19"/>
        <v/>
      </c>
    </row>
    <row r="65" spans="1:9" ht="12.75" customHeight="1" x14ac:dyDescent="0.2">
      <c r="A65" t="str">
        <f t="shared" si="21"/>
        <v/>
      </c>
      <c r="B65" s="243"/>
      <c r="C65" s="244"/>
      <c r="E65" t="str">
        <f t="shared" si="18"/>
        <v/>
      </c>
      <c r="G65" t="str">
        <f>IF(B65="","",IF(COUNTIF($E$5:$E$152,$E65)&gt;1,MAX($G$5:$G64)+0.001,0))</f>
        <v/>
      </c>
      <c r="H65" t="str">
        <f t="shared" si="20"/>
        <v/>
      </c>
      <c r="I65" t="str">
        <f t="shared" si="19"/>
        <v/>
      </c>
    </row>
    <row r="66" spans="1:9" ht="12.75" customHeight="1" x14ac:dyDescent="0.2">
      <c r="A66" t="str">
        <f t="shared" si="21"/>
        <v/>
      </c>
      <c r="B66" s="243"/>
      <c r="C66" s="244"/>
      <c r="E66" t="str">
        <f t="shared" si="18"/>
        <v/>
      </c>
      <c r="G66" t="str">
        <f>IF(B66="","",IF(COUNTIF($E$5:$E$152,$E66)&gt;1,MAX($G$5:$G65)+0.001,0))</f>
        <v/>
      </c>
      <c r="H66" t="str">
        <f t="shared" si="20"/>
        <v/>
      </c>
      <c r="I66" t="str">
        <f t="shared" si="19"/>
        <v/>
      </c>
    </row>
    <row r="67" spans="1:9" ht="12.75" customHeight="1" x14ac:dyDescent="0.2">
      <c r="A67" t="str">
        <f t="shared" si="21"/>
        <v/>
      </c>
      <c r="B67" s="243"/>
      <c r="C67" s="244"/>
      <c r="E67" t="str">
        <f t="shared" si="18"/>
        <v/>
      </c>
      <c r="G67" t="str">
        <f>IF(B67="","",IF(COUNTIF($E$5:$E$152,$E67)&gt;1,MAX($G$5:$G66)+0.001,0))</f>
        <v/>
      </c>
      <c r="H67" t="str">
        <f t="shared" si="20"/>
        <v/>
      </c>
      <c r="I67" t="str">
        <f t="shared" si="19"/>
        <v/>
      </c>
    </row>
    <row r="68" spans="1:9" ht="12.75" customHeight="1" x14ac:dyDescent="0.2">
      <c r="A68" t="str">
        <f t="shared" si="21"/>
        <v/>
      </c>
      <c r="B68" s="243"/>
      <c r="C68" s="244"/>
      <c r="E68" t="str">
        <f t="shared" si="18"/>
        <v/>
      </c>
      <c r="G68" t="str">
        <f>IF(B68="","",IF(COUNTIF($E$5:$E$152,$E68)&gt;1,MAX($G$5:$G67)+0.001,0))</f>
        <v/>
      </c>
      <c r="H68" t="str">
        <f t="shared" si="20"/>
        <v/>
      </c>
      <c r="I68" t="str">
        <f t="shared" si="19"/>
        <v/>
      </c>
    </row>
    <row r="69" spans="1:9" ht="12.75" customHeight="1" x14ac:dyDescent="0.2">
      <c r="A69" t="str">
        <f t="shared" si="21"/>
        <v/>
      </c>
      <c r="B69" s="243"/>
      <c r="C69" s="244"/>
      <c r="E69" t="str">
        <f t="shared" ref="E69:E100" si="22">IF(C69="","",RANK($C69,$C$5:$C$151,1))</f>
        <v/>
      </c>
      <c r="G69" t="str">
        <f>IF(B69="","",IF(COUNTIF($E$5:$E$152,$E69)&gt;1,MAX($G$5:$G68)+0.001,0))</f>
        <v/>
      </c>
      <c r="H69" t="str">
        <f t="shared" si="20"/>
        <v/>
      </c>
      <c r="I69" t="str">
        <f t="shared" ref="I69:I100" si="23">IF(E69="","",RANK(H69,H$5:H$151,1))</f>
        <v/>
      </c>
    </row>
    <row r="70" spans="1:9" ht="12.75" customHeight="1" x14ac:dyDescent="0.2">
      <c r="A70" t="str">
        <f t="shared" si="21"/>
        <v/>
      </c>
      <c r="B70" s="243"/>
      <c r="C70" s="244"/>
      <c r="E70" t="str">
        <f t="shared" si="22"/>
        <v/>
      </c>
      <c r="G70" t="str">
        <f>IF(B70="","",IF(COUNTIF($E$5:$E$152,$E70)&gt;1,MAX($G$5:$G69)+0.001,0))</f>
        <v/>
      </c>
      <c r="H70" t="str">
        <f t="shared" si="20"/>
        <v/>
      </c>
      <c r="I70" t="str">
        <f t="shared" si="23"/>
        <v/>
      </c>
    </row>
    <row r="71" spans="1:9" ht="12.75" customHeight="1" x14ac:dyDescent="0.2">
      <c r="A71" t="str">
        <f t="shared" si="21"/>
        <v/>
      </c>
      <c r="B71" s="243"/>
      <c r="C71" s="244"/>
      <c r="E71" t="str">
        <f t="shared" si="22"/>
        <v/>
      </c>
      <c r="G71" t="str">
        <f>IF(B71="","",IF(COUNTIF($E$5:$E$152,$E71)&gt;1,MAX($G$5:$G70)+0.001,0))</f>
        <v/>
      </c>
      <c r="H71" t="str">
        <f t="shared" si="20"/>
        <v/>
      </c>
      <c r="I71" t="str">
        <f t="shared" si="23"/>
        <v/>
      </c>
    </row>
    <row r="72" spans="1:9" ht="12.75" customHeight="1" x14ac:dyDescent="0.2">
      <c r="A72" t="str">
        <f t="shared" si="21"/>
        <v/>
      </c>
      <c r="B72" s="243"/>
      <c r="C72" s="244"/>
      <c r="E72" t="str">
        <f t="shared" si="22"/>
        <v/>
      </c>
      <c r="G72" t="str">
        <f>IF(B72="","",IF(COUNTIF($E$5:$E$152,$E72)&gt;1,MAX($G$5:$G71)+0.001,0))</f>
        <v/>
      </c>
      <c r="H72" t="str">
        <f t="shared" si="20"/>
        <v/>
      </c>
      <c r="I72" t="str">
        <f t="shared" si="23"/>
        <v/>
      </c>
    </row>
    <row r="73" spans="1:9" ht="12.75" customHeight="1" x14ac:dyDescent="0.2">
      <c r="A73" t="str">
        <f t="shared" si="21"/>
        <v/>
      </c>
      <c r="B73" s="243"/>
      <c r="C73" s="244"/>
      <c r="E73" t="str">
        <f t="shared" si="22"/>
        <v/>
      </c>
      <c r="G73" t="str">
        <f>IF(B73="","",IF(COUNTIF($E$5:$E$152,$E73)&gt;1,MAX($G$5:$G72)+0.001,0))</f>
        <v/>
      </c>
      <c r="H73" t="str">
        <f t="shared" si="20"/>
        <v/>
      </c>
      <c r="I73" t="str">
        <f t="shared" si="23"/>
        <v/>
      </c>
    </row>
    <row r="74" spans="1:9" ht="12.75" customHeight="1" x14ac:dyDescent="0.2">
      <c r="A74" t="str">
        <f t="shared" si="21"/>
        <v/>
      </c>
      <c r="B74" s="243"/>
      <c r="C74" s="244"/>
      <c r="E74" t="str">
        <f t="shared" si="22"/>
        <v/>
      </c>
      <c r="G74" t="str">
        <f>IF(B74="","",IF(COUNTIF($E$5:$E$152,$E74)&gt;1,MAX($G$5:$G73)+0.001,0))</f>
        <v/>
      </c>
      <c r="H74" t="str">
        <f t="shared" si="20"/>
        <v/>
      </c>
      <c r="I74" t="str">
        <f t="shared" si="23"/>
        <v/>
      </c>
    </row>
    <row r="75" spans="1:9" ht="12.75" customHeight="1" x14ac:dyDescent="0.2">
      <c r="A75" t="str">
        <f t="shared" si="21"/>
        <v/>
      </c>
      <c r="B75" s="243"/>
      <c r="C75" s="244"/>
      <c r="E75" t="str">
        <f t="shared" si="22"/>
        <v/>
      </c>
      <c r="G75" t="str">
        <f>IF(B75="","",IF(COUNTIF($E$5:$E$152,$E75)&gt;1,MAX($G$5:$G74)+0.001,0))</f>
        <v/>
      </c>
      <c r="H75" t="str">
        <f t="shared" si="20"/>
        <v/>
      </c>
      <c r="I75" t="str">
        <f t="shared" si="23"/>
        <v/>
      </c>
    </row>
    <row r="76" spans="1:9" ht="12.75" customHeight="1" x14ac:dyDescent="0.2">
      <c r="A76" t="str">
        <f t="shared" si="21"/>
        <v/>
      </c>
      <c r="B76" s="243"/>
      <c r="C76" s="244"/>
      <c r="E76" t="str">
        <f t="shared" si="22"/>
        <v/>
      </c>
      <c r="G76" t="str">
        <f>IF(B76="","",IF(COUNTIF($E$5:$E$152,$E76)&gt;1,MAX($G$5:$G75)+0.001,0))</f>
        <v/>
      </c>
      <c r="H76" t="str">
        <f t="shared" si="20"/>
        <v/>
      </c>
      <c r="I76" t="str">
        <f t="shared" si="23"/>
        <v/>
      </c>
    </row>
    <row r="77" spans="1:9" ht="12.75" customHeight="1" x14ac:dyDescent="0.2">
      <c r="A77" t="str">
        <f t="shared" si="21"/>
        <v/>
      </c>
      <c r="B77" s="243"/>
      <c r="C77" s="244"/>
      <c r="E77" t="str">
        <f t="shared" si="22"/>
        <v/>
      </c>
      <c r="G77" t="str">
        <f>IF(B77="","",IF(COUNTIF($E$5:$E$152,$E77)&gt;1,MAX($G$5:$G76)+0.001,0))</f>
        <v/>
      </c>
      <c r="H77" t="str">
        <f t="shared" si="20"/>
        <v/>
      </c>
      <c r="I77" t="str">
        <f t="shared" si="23"/>
        <v/>
      </c>
    </row>
    <row r="78" spans="1:9" ht="12.75" customHeight="1" x14ac:dyDescent="0.2">
      <c r="A78" t="str">
        <f t="shared" si="21"/>
        <v/>
      </c>
      <c r="B78" s="243"/>
      <c r="C78" s="244"/>
      <c r="E78" t="str">
        <f t="shared" si="22"/>
        <v/>
      </c>
      <c r="G78" t="str">
        <f>IF(B78="","",IF(COUNTIF($E$5:$E$152,$E78)&gt;1,MAX($G$5:$G77)+0.001,0))</f>
        <v/>
      </c>
      <c r="H78" t="str">
        <f t="shared" si="20"/>
        <v/>
      </c>
      <c r="I78" t="str">
        <f t="shared" si="23"/>
        <v/>
      </c>
    </row>
    <row r="79" spans="1:9" ht="12.75" customHeight="1" x14ac:dyDescent="0.2">
      <c r="A79" t="str">
        <f t="shared" si="21"/>
        <v/>
      </c>
      <c r="B79" s="243"/>
      <c r="C79" s="244"/>
      <c r="E79" t="str">
        <f t="shared" si="22"/>
        <v/>
      </c>
      <c r="G79" t="str">
        <f>IF(B79="","",IF(COUNTIF($E$5:$E$152,$E79)&gt;1,MAX($G$5:$G78)+0.001,0))</f>
        <v/>
      </c>
      <c r="H79" t="str">
        <f t="shared" ref="H79:H110" si="24">IF(C79="","",E79+G79)</f>
        <v/>
      </c>
      <c r="I79" t="str">
        <f t="shared" si="23"/>
        <v/>
      </c>
    </row>
    <row r="80" spans="1:9" ht="12.75" customHeight="1" x14ac:dyDescent="0.2">
      <c r="A80" t="str">
        <f t="shared" si="21"/>
        <v/>
      </c>
      <c r="B80" s="243"/>
      <c r="C80" s="244"/>
      <c r="E80" t="str">
        <f t="shared" si="22"/>
        <v/>
      </c>
      <c r="G80" t="str">
        <f>IF(B80="","",IF(COUNTIF($E$5:$E$152,$E80)&gt;1,MAX($G$5:$G79)+0.001,0))</f>
        <v/>
      </c>
      <c r="H80" t="str">
        <f t="shared" si="24"/>
        <v/>
      </c>
      <c r="I80" t="str">
        <f t="shared" si="23"/>
        <v/>
      </c>
    </row>
    <row r="81" spans="1:9" ht="12.75" customHeight="1" x14ac:dyDescent="0.2">
      <c r="A81" t="str">
        <f t="shared" si="21"/>
        <v/>
      </c>
      <c r="B81" s="243"/>
      <c r="C81" s="244"/>
      <c r="E81" t="str">
        <f t="shared" si="22"/>
        <v/>
      </c>
      <c r="G81" t="str">
        <f>IF(B81="","",IF(COUNTIF($E$5:$E$152,$E81)&gt;1,MAX($G$5:$G80)+0.001,0))</f>
        <v/>
      </c>
      <c r="H81" t="str">
        <f t="shared" si="24"/>
        <v/>
      </c>
      <c r="I81" t="str">
        <f t="shared" si="23"/>
        <v/>
      </c>
    </row>
    <row r="82" spans="1:9" ht="12.75" customHeight="1" x14ac:dyDescent="0.2">
      <c r="A82" t="str">
        <f t="shared" si="21"/>
        <v/>
      </c>
      <c r="B82" s="243"/>
      <c r="C82" s="244"/>
      <c r="E82" t="str">
        <f t="shared" si="22"/>
        <v/>
      </c>
      <c r="G82" t="str">
        <f>IF(B82="","",IF(COUNTIF($E$5:$E$152,$E82)&gt;1,MAX($G$5:$G81)+0.001,0))</f>
        <v/>
      </c>
      <c r="H82" t="str">
        <f t="shared" si="24"/>
        <v/>
      </c>
      <c r="I82" t="str">
        <f t="shared" si="23"/>
        <v/>
      </c>
    </row>
    <row r="83" spans="1:9" ht="12.75" customHeight="1" x14ac:dyDescent="0.2">
      <c r="A83" t="str">
        <f t="shared" si="21"/>
        <v/>
      </c>
      <c r="B83" s="243"/>
      <c r="C83" s="244"/>
      <c r="E83" t="str">
        <f t="shared" si="22"/>
        <v/>
      </c>
      <c r="G83" t="str">
        <f>IF(B83="","",IF(COUNTIF($E$5:$E$152,$E83)&gt;1,MAX($G$5:$G82)+0.001,0))</f>
        <v/>
      </c>
      <c r="H83" t="str">
        <f t="shared" si="24"/>
        <v/>
      </c>
      <c r="I83" t="str">
        <f t="shared" si="23"/>
        <v/>
      </c>
    </row>
    <row r="84" spans="1:9" ht="12.75" customHeight="1" x14ac:dyDescent="0.2">
      <c r="A84" t="str">
        <f t="shared" si="21"/>
        <v/>
      </c>
      <c r="B84" s="243"/>
      <c r="C84" s="244"/>
      <c r="E84" t="str">
        <f t="shared" si="22"/>
        <v/>
      </c>
      <c r="G84" t="str">
        <f>IF(B84="","",IF(COUNTIF($E$5:$E$152,$E84)&gt;1,MAX($G$5:$G83)+0.001,0))</f>
        <v/>
      </c>
      <c r="H84" t="str">
        <f t="shared" si="24"/>
        <v/>
      </c>
      <c r="I84" t="str">
        <f t="shared" si="23"/>
        <v/>
      </c>
    </row>
    <row r="85" spans="1:9" ht="12.75" customHeight="1" x14ac:dyDescent="0.2">
      <c r="A85" t="str">
        <f t="shared" si="21"/>
        <v/>
      </c>
      <c r="B85" s="243"/>
      <c r="C85" s="244"/>
      <c r="E85" t="str">
        <f t="shared" si="22"/>
        <v/>
      </c>
      <c r="G85" t="str">
        <f>IF(B85="","",IF(COUNTIF($E$5:$E$152,$E85)&gt;1,MAX($G$5:$G84)+0.001,0))</f>
        <v/>
      </c>
      <c r="H85" t="str">
        <f t="shared" si="24"/>
        <v/>
      </c>
      <c r="I85" t="str">
        <f t="shared" si="23"/>
        <v/>
      </c>
    </row>
    <row r="86" spans="1:9" ht="12.75" customHeight="1" x14ac:dyDescent="0.2">
      <c r="A86" t="str">
        <f t="shared" si="21"/>
        <v/>
      </c>
      <c r="B86" s="243"/>
      <c r="C86" s="244"/>
      <c r="E86" t="str">
        <f t="shared" si="22"/>
        <v/>
      </c>
      <c r="G86" t="str">
        <f>IF(B86="","",IF(COUNTIF($E$5:$E$152,$E86)&gt;1,MAX($G$5:$G85)+0.001,0))</f>
        <v/>
      </c>
      <c r="H86" t="str">
        <f t="shared" si="24"/>
        <v/>
      </c>
      <c r="I86" t="str">
        <f t="shared" si="23"/>
        <v/>
      </c>
    </row>
    <row r="87" spans="1:9" ht="12.75" customHeight="1" x14ac:dyDescent="0.2">
      <c r="A87" t="str">
        <f t="shared" si="21"/>
        <v/>
      </c>
      <c r="B87" s="243"/>
      <c r="C87" s="244"/>
      <c r="E87" t="str">
        <f t="shared" si="22"/>
        <v/>
      </c>
      <c r="G87" t="str">
        <f>IF(B87="","",IF(COUNTIF($E$5:$E$152,$E87)&gt;1,MAX($G$5:$G86)+0.001,0))</f>
        <v/>
      </c>
      <c r="H87" t="str">
        <f t="shared" si="24"/>
        <v/>
      </c>
      <c r="I87" t="str">
        <f t="shared" si="23"/>
        <v/>
      </c>
    </row>
    <row r="88" spans="1:9" x14ac:dyDescent="0.2">
      <c r="A88" t="str">
        <f t="shared" si="21"/>
        <v/>
      </c>
      <c r="B88" s="243"/>
      <c r="C88" s="244"/>
      <c r="E88" t="str">
        <f t="shared" si="22"/>
        <v/>
      </c>
      <c r="G88" t="str">
        <f>IF(B88="","",IF(COUNTIF($E$5:$E$152,$E88)&gt;1,MAX($G$5:$G87)+0.001,0))</f>
        <v/>
      </c>
      <c r="H88" t="str">
        <f t="shared" si="24"/>
        <v/>
      </c>
      <c r="I88" t="str">
        <f t="shared" si="23"/>
        <v/>
      </c>
    </row>
    <row r="89" spans="1:9" x14ac:dyDescent="0.2">
      <c r="A89" t="str">
        <f t="shared" si="21"/>
        <v/>
      </c>
      <c r="B89" s="243"/>
      <c r="C89" s="244"/>
      <c r="E89" t="str">
        <f t="shared" si="22"/>
        <v/>
      </c>
      <c r="G89" t="str">
        <f>IF(B89="","",IF(COUNTIF($E$5:$E$152,$E89)&gt;1,MAX($G$5:$G88)+0.001,0))</f>
        <v/>
      </c>
      <c r="H89" t="str">
        <f t="shared" si="24"/>
        <v/>
      </c>
      <c r="I89" t="str">
        <f t="shared" si="23"/>
        <v/>
      </c>
    </row>
    <row r="90" spans="1:9" x14ac:dyDescent="0.2">
      <c r="A90" t="str">
        <f t="shared" si="21"/>
        <v/>
      </c>
      <c r="B90" s="243"/>
      <c r="C90" s="244"/>
      <c r="E90" t="str">
        <f t="shared" si="22"/>
        <v/>
      </c>
      <c r="G90" t="str">
        <f>IF(B90="","",IF(COUNTIF($E$5:$E$152,$E90)&gt;1,MAX($G$5:$G89)+0.001,0))</f>
        <v/>
      </c>
      <c r="H90" t="str">
        <f t="shared" si="24"/>
        <v/>
      </c>
      <c r="I90" t="str">
        <f t="shared" si="23"/>
        <v/>
      </c>
    </row>
    <row r="91" spans="1:9" x14ac:dyDescent="0.2">
      <c r="A91" t="str">
        <f t="shared" ref="A91:A122" si="25">I91</f>
        <v/>
      </c>
      <c r="B91" s="243"/>
      <c r="C91" s="244"/>
      <c r="E91" t="str">
        <f t="shared" si="22"/>
        <v/>
      </c>
      <c r="G91" t="str">
        <f>IF(B91="","",IF(COUNTIF($E$5:$E$152,$E91)&gt;1,MAX($G$5:$G90)+0.001,0))</f>
        <v/>
      </c>
      <c r="H91" t="str">
        <f t="shared" si="24"/>
        <v/>
      </c>
      <c r="I91" t="str">
        <f t="shared" si="23"/>
        <v/>
      </c>
    </row>
    <row r="92" spans="1:9" x14ac:dyDescent="0.2">
      <c r="A92" t="str">
        <f t="shared" si="25"/>
        <v/>
      </c>
      <c r="B92" s="243"/>
      <c r="C92" s="244"/>
      <c r="E92" t="str">
        <f t="shared" si="22"/>
        <v/>
      </c>
      <c r="G92" t="str">
        <f>IF(B92="","",IF(COUNTIF($E$5:$E$152,$E92)&gt;1,MAX($G$5:$G91)+0.001,0))</f>
        <v/>
      </c>
      <c r="H92" t="str">
        <f t="shared" si="24"/>
        <v/>
      </c>
      <c r="I92" t="str">
        <f t="shared" si="23"/>
        <v/>
      </c>
    </row>
    <row r="93" spans="1:9" x14ac:dyDescent="0.2">
      <c r="A93" t="str">
        <f t="shared" si="25"/>
        <v/>
      </c>
      <c r="B93" s="243"/>
      <c r="C93" s="244"/>
      <c r="E93" t="str">
        <f t="shared" si="22"/>
        <v/>
      </c>
      <c r="G93" t="str">
        <f>IF(B93="","",IF(COUNTIF($E$5:$E$152,$E93)&gt;1,MAX($G$5:$G92)+0.001,0))</f>
        <v/>
      </c>
      <c r="H93" t="str">
        <f t="shared" si="24"/>
        <v/>
      </c>
      <c r="I93" t="str">
        <f t="shared" si="23"/>
        <v/>
      </c>
    </row>
    <row r="94" spans="1:9" x14ac:dyDescent="0.2">
      <c r="A94" t="str">
        <f t="shared" si="25"/>
        <v/>
      </c>
      <c r="B94" s="243"/>
      <c r="C94" s="244"/>
      <c r="E94" t="str">
        <f t="shared" si="22"/>
        <v/>
      </c>
      <c r="G94" t="str">
        <f>IF(B94="","",IF(COUNTIF($E$5:$E$152,$E94)&gt;1,MAX($G$5:$G93)+0.001,0))</f>
        <v/>
      </c>
      <c r="H94" t="str">
        <f t="shared" si="24"/>
        <v/>
      </c>
      <c r="I94" t="str">
        <f t="shared" si="23"/>
        <v/>
      </c>
    </row>
    <row r="95" spans="1:9" x14ac:dyDescent="0.2">
      <c r="A95" t="str">
        <f t="shared" si="25"/>
        <v/>
      </c>
      <c r="B95" s="243"/>
      <c r="C95" s="244"/>
      <c r="E95" t="str">
        <f t="shared" si="22"/>
        <v/>
      </c>
      <c r="G95" t="str">
        <f>IF(B95="","",IF(COUNTIF($E$5:$E$152,$E95)&gt;1,MAX($G$5:$G94)+0.001,0))</f>
        <v/>
      </c>
      <c r="H95" t="str">
        <f t="shared" si="24"/>
        <v/>
      </c>
      <c r="I95" t="str">
        <f t="shared" si="23"/>
        <v/>
      </c>
    </row>
    <row r="96" spans="1:9" x14ac:dyDescent="0.2">
      <c r="A96" t="str">
        <f t="shared" si="25"/>
        <v/>
      </c>
      <c r="B96" s="243"/>
      <c r="C96" s="244"/>
      <c r="E96" t="str">
        <f t="shared" si="22"/>
        <v/>
      </c>
      <c r="G96" t="str">
        <f>IF(B96="","",IF(COUNTIF($E$5:$E$152,$E96)&gt;1,MAX($G$5:$G95)+0.001,0))</f>
        <v/>
      </c>
      <c r="H96" t="str">
        <f t="shared" si="24"/>
        <v/>
      </c>
      <c r="I96" t="str">
        <f t="shared" si="23"/>
        <v/>
      </c>
    </row>
    <row r="97" spans="1:9" x14ac:dyDescent="0.2">
      <c r="A97" t="str">
        <f t="shared" si="25"/>
        <v/>
      </c>
      <c r="B97" s="243"/>
      <c r="C97" s="244"/>
      <c r="E97" t="str">
        <f t="shared" si="22"/>
        <v/>
      </c>
      <c r="G97" t="str">
        <f>IF(B97="","",IF(COUNTIF($E$5:$E$152,$E97)&gt;1,MAX($G$5:$G96)+0.001,0))</f>
        <v/>
      </c>
      <c r="H97" t="str">
        <f t="shared" si="24"/>
        <v/>
      </c>
      <c r="I97" t="str">
        <f t="shared" si="23"/>
        <v/>
      </c>
    </row>
    <row r="98" spans="1:9" x14ac:dyDescent="0.2">
      <c r="A98" t="str">
        <f t="shared" si="25"/>
        <v/>
      </c>
      <c r="B98" s="243"/>
      <c r="C98" s="244"/>
      <c r="E98" t="str">
        <f t="shared" si="22"/>
        <v/>
      </c>
      <c r="G98" t="str">
        <f>IF(B98="","",IF(COUNTIF($E$5:$E$152,$E98)&gt;1,MAX($G$5:$G97)+0.001,0))</f>
        <v/>
      </c>
      <c r="H98" t="str">
        <f t="shared" si="24"/>
        <v/>
      </c>
      <c r="I98" t="str">
        <f t="shared" si="23"/>
        <v/>
      </c>
    </row>
    <row r="99" spans="1:9" x14ac:dyDescent="0.2">
      <c r="A99" t="str">
        <f t="shared" si="25"/>
        <v/>
      </c>
      <c r="B99" s="243"/>
      <c r="C99" s="244"/>
      <c r="E99" t="str">
        <f t="shared" si="22"/>
        <v/>
      </c>
      <c r="G99" t="str">
        <f>IF(B99="","",IF(COUNTIF($E$5:$E$152,$E99)&gt;1,MAX($G$5:$G98)+0.001,0))</f>
        <v/>
      </c>
      <c r="H99" t="str">
        <f t="shared" si="24"/>
        <v/>
      </c>
      <c r="I99" t="str">
        <f t="shared" si="23"/>
        <v/>
      </c>
    </row>
    <row r="100" spans="1:9" x14ac:dyDescent="0.2">
      <c r="A100" t="str">
        <f t="shared" si="25"/>
        <v/>
      </c>
      <c r="B100" s="243"/>
      <c r="C100" s="244"/>
      <c r="E100" t="str">
        <f t="shared" si="22"/>
        <v/>
      </c>
      <c r="G100" t="str">
        <f>IF(B100="","",IF(COUNTIF($E$5:$E$152,$E100)&gt;1,MAX($G$5:$G99)+0.001,0))</f>
        <v/>
      </c>
      <c r="H100" t="str">
        <f t="shared" si="24"/>
        <v/>
      </c>
      <c r="I100" t="str">
        <f t="shared" si="23"/>
        <v/>
      </c>
    </row>
    <row r="101" spans="1:9" x14ac:dyDescent="0.2">
      <c r="A101" t="str">
        <f t="shared" si="25"/>
        <v/>
      </c>
      <c r="B101" s="243"/>
      <c r="C101" s="244"/>
      <c r="E101" t="str">
        <f t="shared" ref="E101:E132" si="26">IF(C101="","",RANK($C101,$C$5:$C$151,1))</f>
        <v/>
      </c>
      <c r="G101" t="str">
        <f>IF(B101="","",IF(COUNTIF($E$5:$E$152,$E101)&gt;1,MAX($G$5:$G100)+0.001,0))</f>
        <v/>
      </c>
      <c r="H101" t="str">
        <f t="shared" si="24"/>
        <v/>
      </c>
      <c r="I101" t="str">
        <f t="shared" ref="I101:I132" si="27">IF(E101="","",RANK(H101,H$5:H$151,1))</f>
        <v/>
      </c>
    </row>
    <row r="102" spans="1:9" x14ac:dyDescent="0.2">
      <c r="A102" t="str">
        <f t="shared" si="25"/>
        <v/>
      </c>
      <c r="B102" s="243"/>
      <c r="C102" s="244"/>
      <c r="E102" t="str">
        <f t="shared" si="26"/>
        <v/>
      </c>
      <c r="G102" t="str">
        <f>IF(B102="","",IF(COUNTIF($E$5:$E$152,$E102)&gt;1,MAX($G$5:$G101)+0.001,0))</f>
        <v/>
      </c>
      <c r="H102" t="str">
        <f t="shared" si="24"/>
        <v/>
      </c>
      <c r="I102" t="str">
        <f t="shared" si="27"/>
        <v/>
      </c>
    </row>
    <row r="103" spans="1:9" x14ac:dyDescent="0.2">
      <c r="A103" t="str">
        <f t="shared" si="25"/>
        <v/>
      </c>
      <c r="B103" s="243"/>
      <c r="C103" s="244"/>
      <c r="E103" t="str">
        <f t="shared" si="26"/>
        <v/>
      </c>
      <c r="G103" t="str">
        <f>IF(B103="","",IF(COUNTIF($E$5:$E$152,$E103)&gt;1,MAX($G$5:$G102)+0.001,0))</f>
        <v/>
      </c>
      <c r="H103" t="str">
        <f t="shared" si="24"/>
        <v/>
      </c>
      <c r="I103" t="str">
        <f t="shared" si="27"/>
        <v/>
      </c>
    </row>
    <row r="104" spans="1:9" x14ac:dyDescent="0.2">
      <c r="A104" t="str">
        <f t="shared" si="25"/>
        <v/>
      </c>
      <c r="B104" s="243"/>
      <c r="C104" s="244"/>
      <c r="E104" t="str">
        <f t="shared" si="26"/>
        <v/>
      </c>
      <c r="G104" t="str">
        <f>IF(B104="","",IF(COUNTIF($E$5:$E$152,$E104)&gt;1,MAX($G$5:$G103)+0.001,0))</f>
        <v/>
      </c>
      <c r="H104" t="str">
        <f t="shared" si="24"/>
        <v/>
      </c>
      <c r="I104" t="str">
        <f t="shared" si="27"/>
        <v/>
      </c>
    </row>
    <row r="105" spans="1:9" x14ac:dyDescent="0.2">
      <c r="A105" t="str">
        <f t="shared" si="25"/>
        <v/>
      </c>
      <c r="B105" s="243"/>
      <c r="C105" s="244"/>
      <c r="E105" t="str">
        <f t="shared" si="26"/>
        <v/>
      </c>
      <c r="G105" t="str">
        <f>IF(B105="","",IF(COUNTIF($E$5:$E$152,$E105)&gt;1,MAX($G$5:$G104)+0.001,0))</f>
        <v/>
      </c>
      <c r="H105" t="str">
        <f t="shared" si="24"/>
        <v/>
      </c>
      <c r="I105" t="str">
        <f t="shared" si="27"/>
        <v/>
      </c>
    </row>
    <row r="106" spans="1:9" x14ac:dyDescent="0.2">
      <c r="A106" t="str">
        <f t="shared" si="25"/>
        <v/>
      </c>
      <c r="B106" s="243"/>
      <c r="C106" s="244"/>
      <c r="E106" t="str">
        <f t="shared" si="26"/>
        <v/>
      </c>
      <c r="G106" t="str">
        <f>IF(B106="","",IF(COUNTIF($E$5:$E$152,$E106)&gt;1,MAX($G$5:$G105)+0.001,0))</f>
        <v/>
      </c>
      <c r="H106" t="str">
        <f t="shared" si="24"/>
        <v/>
      </c>
      <c r="I106" t="str">
        <f t="shared" si="27"/>
        <v/>
      </c>
    </row>
    <row r="107" spans="1:9" x14ac:dyDescent="0.2">
      <c r="A107" t="str">
        <f t="shared" si="25"/>
        <v/>
      </c>
      <c r="B107" s="241"/>
      <c r="C107" s="242"/>
      <c r="E107" t="str">
        <f t="shared" si="26"/>
        <v/>
      </c>
      <c r="G107" t="str">
        <f>IF(B107="","",IF(COUNTIF($E$5:$E$152,$E107)&gt;1,MAX($G$5:$G106)+0.001,0))</f>
        <v/>
      </c>
      <c r="H107" t="str">
        <f t="shared" si="24"/>
        <v/>
      </c>
      <c r="I107" t="str">
        <f t="shared" si="27"/>
        <v/>
      </c>
    </row>
    <row r="108" spans="1:9" x14ac:dyDescent="0.2">
      <c r="A108" t="str">
        <f t="shared" si="25"/>
        <v/>
      </c>
      <c r="B108" s="241"/>
      <c r="C108" s="242"/>
      <c r="E108" t="str">
        <f t="shared" si="26"/>
        <v/>
      </c>
      <c r="G108" t="str">
        <f>IF(B108="","",IF(COUNTIF($E$5:$E$152,$E108)&gt;1,MAX($G$5:$G107)+0.001,0))</f>
        <v/>
      </c>
      <c r="H108" t="str">
        <f t="shared" si="24"/>
        <v/>
      </c>
      <c r="I108" t="str">
        <f t="shared" si="27"/>
        <v/>
      </c>
    </row>
    <row r="109" spans="1:9" x14ac:dyDescent="0.2">
      <c r="A109" t="str">
        <f t="shared" si="25"/>
        <v/>
      </c>
      <c r="B109" s="241"/>
      <c r="C109" s="242"/>
      <c r="E109" t="str">
        <f t="shared" si="26"/>
        <v/>
      </c>
      <c r="G109" t="str">
        <f>IF(B109="","",IF(COUNTIF($E$5:$E$152,$E109)&gt;1,MAX($G$5:$G108)+0.001,0))</f>
        <v/>
      </c>
      <c r="H109" t="str">
        <f t="shared" si="24"/>
        <v/>
      </c>
      <c r="I109" t="str">
        <f t="shared" si="27"/>
        <v/>
      </c>
    </row>
    <row r="110" spans="1:9" x14ac:dyDescent="0.2">
      <c r="A110" t="str">
        <f t="shared" si="25"/>
        <v/>
      </c>
      <c r="B110" s="241"/>
      <c r="C110" s="242"/>
      <c r="E110" t="str">
        <f t="shared" si="26"/>
        <v/>
      </c>
      <c r="G110" t="str">
        <f>IF(B110="","",IF(COUNTIF($E$5:$E$152,$E110)&gt;1,MAX($G$5:$G109)+0.001,0))</f>
        <v/>
      </c>
      <c r="H110" t="str">
        <f t="shared" si="24"/>
        <v/>
      </c>
      <c r="I110" t="str">
        <f t="shared" si="27"/>
        <v/>
      </c>
    </row>
    <row r="111" spans="1:9" x14ac:dyDescent="0.2">
      <c r="A111" t="str">
        <f t="shared" si="25"/>
        <v/>
      </c>
      <c r="B111" s="241"/>
      <c r="C111" s="242"/>
      <c r="E111" t="str">
        <f t="shared" si="26"/>
        <v/>
      </c>
      <c r="G111" t="str">
        <f>IF(B111="","",IF(COUNTIF($E$5:$E$152,$E111)&gt;1,MAX($G$5:$G110)+0.001,0))</f>
        <v/>
      </c>
      <c r="H111" t="str">
        <f t="shared" ref="H111:H142" si="28">IF(C111="","",E111+G111)</f>
        <v/>
      </c>
      <c r="I111" t="str">
        <f t="shared" si="27"/>
        <v/>
      </c>
    </row>
    <row r="112" spans="1:9" x14ac:dyDescent="0.2">
      <c r="A112" t="str">
        <f t="shared" si="25"/>
        <v/>
      </c>
      <c r="B112" s="241"/>
      <c r="C112" s="242"/>
      <c r="E112" t="str">
        <f t="shared" si="26"/>
        <v/>
      </c>
      <c r="G112" t="str">
        <f>IF(B112="","",IF(COUNTIF($E$5:$E$152,$E112)&gt;1,MAX($G$5:$G111)+0.001,0))</f>
        <v/>
      </c>
      <c r="H112" t="str">
        <f t="shared" si="28"/>
        <v/>
      </c>
      <c r="I112" t="str">
        <f t="shared" si="27"/>
        <v/>
      </c>
    </row>
    <row r="113" spans="1:9" x14ac:dyDescent="0.2">
      <c r="A113" t="str">
        <f t="shared" si="25"/>
        <v/>
      </c>
      <c r="B113" s="241"/>
      <c r="C113" s="242"/>
      <c r="E113" t="str">
        <f t="shared" si="26"/>
        <v/>
      </c>
      <c r="G113" t="str">
        <f>IF(B113="","",IF(COUNTIF($E$5:$E$152,$E113)&gt;1,MAX($G$5:$G112)+0.001,0))</f>
        <v/>
      </c>
      <c r="H113" t="str">
        <f t="shared" si="28"/>
        <v/>
      </c>
      <c r="I113" t="str">
        <f t="shared" si="27"/>
        <v/>
      </c>
    </row>
    <row r="114" spans="1:9" x14ac:dyDescent="0.2">
      <c r="A114" t="str">
        <f t="shared" si="25"/>
        <v/>
      </c>
      <c r="B114" s="241"/>
      <c r="C114" s="242"/>
      <c r="E114" t="str">
        <f t="shared" si="26"/>
        <v/>
      </c>
      <c r="G114" t="str">
        <f>IF(B114="","",IF(COUNTIF($E$5:$E$152,$E114)&gt;1,MAX($G$5:$G113)+0.001,0))</f>
        <v/>
      </c>
      <c r="H114" t="str">
        <f t="shared" si="28"/>
        <v/>
      </c>
      <c r="I114" t="str">
        <f t="shared" si="27"/>
        <v/>
      </c>
    </row>
    <row r="115" spans="1:9" x14ac:dyDescent="0.2">
      <c r="A115" t="str">
        <f t="shared" si="25"/>
        <v/>
      </c>
      <c r="B115" s="241"/>
      <c r="C115" s="242"/>
      <c r="E115" t="str">
        <f t="shared" si="26"/>
        <v/>
      </c>
      <c r="G115" t="str">
        <f>IF(B115="","",IF(COUNTIF($E$5:$E$152,$E115)&gt;1,MAX($G$5:$G114)+0.001,0))</f>
        <v/>
      </c>
      <c r="H115" t="str">
        <f t="shared" si="28"/>
        <v/>
      </c>
      <c r="I115" t="str">
        <f t="shared" si="27"/>
        <v/>
      </c>
    </row>
    <row r="116" spans="1:9" x14ac:dyDescent="0.2">
      <c r="A116" t="str">
        <f t="shared" si="25"/>
        <v/>
      </c>
      <c r="B116" s="241"/>
      <c r="C116" s="242"/>
      <c r="E116" t="str">
        <f t="shared" si="26"/>
        <v/>
      </c>
      <c r="G116" t="str">
        <f>IF(B116="","",IF(COUNTIF($E$5:$E$152,$E116)&gt;1,MAX($G$5:$G115)+0.001,0))</f>
        <v/>
      </c>
      <c r="H116" t="str">
        <f t="shared" si="28"/>
        <v/>
      </c>
      <c r="I116" t="str">
        <f t="shared" si="27"/>
        <v/>
      </c>
    </row>
    <row r="117" spans="1:9" x14ac:dyDescent="0.2">
      <c r="A117" t="str">
        <f t="shared" si="25"/>
        <v/>
      </c>
      <c r="B117" s="241"/>
      <c r="C117" s="242"/>
      <c r="E117" t="str">
        <f t="shared" si="26"/>
        <v/>
      </c>
      <c r="G117" t="str">
        <f>IF(B117="","",IF(COUNTIF($E$5:$E$152,$E117)&gt;1,MAX($G$5:$G116)+0.001,0))</f>
        <v/>
      </c>
      <c r="H117" t="str">
        <f t="shared" si="28"/>
        <v/>
      </c>
      <c r="I117" t="str">
        <f t="shared" si="27"/>
        <v/>
      </c>
    </row>
    <row r="118" spans="1:9" x14ac:dyDescent="0.2">
      <c r="A118" t="str">
        <f t="shared" si="25"/>
        <v/>
      </c>
      <c r="B118" s="241"/>
      <c r="C118" s="242"/>
      <c r="E118" t="str">
        <f t="shared" si="26"/>
        <v/>
      </c>
      <c r="G118" t="str">
        <f>IF(B118="","",IF(COUNTIF($E$5:$E$152,$E118)&gt;1,MAX($G$5:$G117)+0.001,0))</f>
        <v/>
      </c>
      <c r="H118" t="str">
        <f t="shared" si="28"/>
        <v/>
      </c>
      <c r="I118" t="str">
        <f t="shared" si="27"/>
        <v/>
      </c>
    </row>
    <row r="119" spans="1:9" x14ac:dyDescent="0.2">
      <c r="A119" t="str">
        <f t="shared" si="25"/>
        <v/>
      </c>
      <c r="B119" s="241"/>
      <c r="C119" s="242"/>
      <c r="E119" t="str">
        <f t="shared" si="26"/>
        <v/>
      </c>
      <c r="G119" t="str">
        <f>IF(B119="","",IF(COUNTIF($E$5:$E$152,$E119)&gt;1,MAX($G$5:$G118)+0.001,0))</f>
        <v/>
      </c>
      <c r="H119" t="str">
        <f t="shared" si="28"/>
        <v/>
      </c>
      <c r="I119" t="str">
        <f t="shared" si="27"/>
        <v/>
      </c>
    </row>
    <row r="120" spans="1:9" x14ac:dyDescent="0.2">
      <c r="A120" t="str">
        <f t="shared" si="25"/>
        <v/>
      </c>
      <c r="B120" s="236"/>
      <c r="C120" s="237"/>
      <c r="E120" t="str">
        <f t="shared" si="26"/>
        <v/>
      </c>
      <c r="G120" t="str">
        <f>IF(B120="","",IF(COUNTIF($E$5:$E$152,$E120)&gt;1,MAX($G$5:$G119)+0.001,0))</f>
        <v/>
      </c>
      <c r="H120" t="str">
        <f t="shared" si="28"/>
        <v/>
      </c>
      <c r="I120" t="str">
        <f t="shared" si="27"/>
        <v/>
      </c>
    </row>
    <row r="121" spans="1:9" x14ac:dyDescent="0.2">
      <c r="A121" t="str">
        <f t="shared" si="25"/>
        <v/>
      </c>
      <c r="B121" s="236"/>
      <c r="C121" s="237"/>
      <c r="E121" t="str">
        <f t="shared" si="26"/>
        <v/>
      </c>
      <c r="G121" t="str">
        <f>IF(B121="","",IF(COUNTIF($E$5:$E$152,$E121)&gt;1,MAX($G$5:$G120)+0.001,0))</f>
        <v/>
      </c>
      <c r="H121" t="str">
        <f t="shared" si="28"/>
        <v/>
      </c>
      <c r="I121" t="str">
        <f t="shared" si="27"/>
        <v/>
      </c>
    </row>
    <row r="122" spans="1:9" x14ac:dyDescent="0.2">
      <c r="A122" t="str">
        <f t="shared" si="25"/>
        <v/>
      </c>
      <c r="B122" s="236"/>
      <c r="C122" s="237"/>
      <c r="E122" t="str">
        <f t="shared" si="26"/>
        <v/>
      </c>
      <c r="G122" t="str">
        <f>IF(B122="","",IF(COUNTIF($E$5:$E$152,$E122)&gt;1,MAX($G$5:$G121)+0.001,0))</f>
        <v/>
      </c>
      <c r="H122" t="str">
        <f t="shared" si="28"/>
        <v/>
      </c>
      <c r="I122" t="str">
        <f t="shared" si="27"/>
        <v/>
      </c>
    </row>
    <row r="123" spans="1:9" x14ac:dyDescent="0.2">
      <c r="A123" t="str">
        <f t="shared" ref="A123:A151" si="29">I123</f>
        <v/>
      </c>
      <c r="B123" s="236"/>
      <c r="C123" s="237"/>
      <c r="E123" t="str">
        <f t="shared" si="26"/>
        <v/>
      </c>
      <c r="G123" t="str">
        <f>IF(B123="","",IF(COUNTIF($E$5:$E$152,$E123)&gt;1,MAX($G$5:$G122)+0.001,0))</f>
        <v/>
      </c>
      <c r="H123" t="str">
        <f t="shared" si="28"/>
        <v/>
      </c>
      <c r="I123" t="str">
        <f t="shared" si="27"/>
        <v/>
      </c>
    </row>
    <row r="124" spans="1:9" x14ac:dyDescent="0.2">
      <c r="A124" t="str">
        <f t="shared" si="29"/>
        <v/>
      </c>
      <c r="B124" s="236"/>
      <c r="C124" s="237"/>
      <c r="E124" t="str">
        <f t="shared" si="26"/>
        <v/>
      </c>
      <c r="G124" t="str">
        <f>IF(B124="","",IF(COUNTIF($E$5:$E$152,$E124)&gt;1,MAX($G$5:$G123)+0.001,0))</f>
        <v/>
      </c>
      <c r="H124" t="str">
        <f t="shared" si="28"/>
        <v/>
      </c>
      <c r="I124" t="str">
        <f t="shared" si="27"/>
        <v/>
      </c>
    </row>
    <row r="125" spans="1:9" x14ac:dyDescent="0.2">
      <c r="A125" t="str">
        <f t="shared" si="29"/>
        <v/>
      </c>
      <c r="B125" s="236"/>
      <c r="C125" s="237"/>
      <c r="E125" t="str">
        <f t="shared" si="26"/>
        <v/>
      </c>
      <c r="G125" t="str">
        <f>IF(B125="","",IF(COUNTIF($E$5:$E$152,$E125)&gt;1,MAX($G$5:$G124)+0.001,0))</f>
        <v/>
      </c>
      <c r="H125" t="str">
        <f t="shared" si="28"/>
        <v/>
      </c>
      <c r="I125" t="str">
        <f t="shared" si="27"/>
        <v/>
      </c>
    </row>
    <row r="126" spans="1:9" x14ac:dyDescent="0.2">
      <c r="A126" t="str">
        <f t="shared" si="29"/>
        <v/>
      </c>
      <c r="B126" s="236"/>
      <c r="C126" s="237"/>
      <c r="E126" t="str">
        <f t="shared" si="26"/>
        <v/>
      </c>
      <c r="G126" t="str">
        <f>IF(B126="","",IF(COUNTIF($E$5:$E$152,$E126)&gt;1,MAX($G$5:$G125)+0.001,0))</f>
        <v/>
      </c>
      <c r="H126" t="str">
        <f t="shared" si="28"/>
        <v/>
      </c>
      <c r="I126" t="str">
        <f t="shared" si="27"/>
        <v/>
      </c>
    </row>
    <row r="127" spans="1:9" x14ac:dyDescent="0.2">
      <c r="A127" t="str">
        <f t="shared" si="29"/>
        <v/>
      </c>
      <c r="B127" s="236"/>
      <c r="C127" s="237"/>
      <c r="E127" t="str">
        <f t="shared" si="26"/>
        <v/>
      </c>
      <c r="G127" t="str">
        <f>IF(B127="","",IF(COUNTIF($E$5:$E$152,$E127)&gt;1,MAX($G$5:$G126)+0.001,0))</f>
        <v/>
      </c>
      <c r="H127" t="str">
        <f t="shared" si="28"/>
        <v/>
      </c>
      <c r="I127" t="str">
        <f t="shared" si="27"/>
        <v/>
      </c>
    </row>
    <row r="128" spans="1:9" x14ac:dyDescent="0.2">
      <c r="A128" t="str">
        <f t="shared" si="29"/>
        <v/>
      </c>
      <c r="B128" s="236"/>
      <c r="C128" s="237"/>
      <c r="E128" t="str">
        <f t="shared" si="26"/>
        <v/>
      </c>
      <c r="G128" t="str">
        <f>IF(B128="","",IF(COUNTIF($E$5:$E$152,$E128)&gt;1,MAX($G$5:$G127)+0.001,0))</f>
        <v/>
      </c>
      <c r="H128" t="str">
        <f t="shared" si="28"/>
        <v/>
      </c>
      <c r="I128" t="str">
        <f t="shared" si="27"/>
        <v/>
      </c>
    </row>
    <row r="129" spans="1:9" x14ac:dyDescent="0.2">
      <c r="A129" t="str">
        <f t="shared" si="29"/>
        <v/>
      </c>
      <c r="B129" s="236"/>
      <c r="C129" s="237"/>
      <c r="E129" t="str">
        <f t="shared" si="26"/>
        <v/>
      </c>
      <c r="G129" t="str">
        <f>IF(B129="","",IF(COUNTIF($E$5:$E$152,$E129)&gt;1,MAX($G$5:$G128)+0.001,0))</f>
        <v/>
      </c>
      <c r="H129" t="str">
        <f t="shared" si="28"/>
        <v/>
      </c>
      <c r="I129" t="str">
        <f t="shared" si="27"/>
        <v/>
      </c>
    </row>
    <row r="130" spans="1:9" x14ac:dyDescent="0.2">
      <c r="A130" t="str">
        <f t="shared" si="29"/>
        <v/>
      </c>
      <c r="B130" s="236"/>
      <c r="C130" s="237"/>
      <c r="E130" t="str">
        <f t="shared" si="26"/>
        <v/>
      </c>
      <c r="G130" t="str">
        <f>IF(B130="","",IF(COUNTIF($E$5:$E$152,$E130)&gt;1,MAX($G$5:$G129)+0.001,0))</f>
        <v/>
      </c>
      <c r="H130" t="str">
        <f t="shared" si="28"/>
        <v/>
      </c>
      <c r="I130" t="str">
        <f t="shared" si="27"/>
        <v/>
      </c>
    </row>
    <row r="131" spans="1:9" x14ac:dyDescent="0.2">
      <c r="A131" t="str">
        <f t="shared" si="29"/>
        <v/>
      </c>
      <c r="B131" s="236"/>
      <c r="C131" s="237"/>
      <c r="E131" t="str">
        <f t="shared" si="26"/>
        <v/>
      </c>
      <c r="G131" t="str">
        <f>IF(B131="","",IF(COUNTIF($E$5:$E$152,$E131)&gt;1,MAX($G$5:$G130)+0.001,0))</f>
        <v/>
      </c>
      <c r="H131" t="str">
        <f t="shared" si="28"/>
        <v/>
      </c>
      <c r="I131" t="str">
        <f t="shared" si="27"/>
        <v/>
      </c>
    </row>
    <row r="132" spans="1:9" x14ac:dyDescent="0.2">
      <c r="A132" t="str">
        <f t="shared" si="29"/>
        <v/>
      </c>
      <c r="B132" s="236"/>
      <c r="C132" s="237"/>
      <c r="E132" t="str">
        <f t="shared" si="26"/>
        <v/>
      </c>
      <c r="G132" t="str">
        <f>IF(B132="","",IF(COUNTIF($E$5:$E$152,$E132)&gt;1,MAX($G$5:$G131)+0.001,0))</f>
        <v/>
      </c>
      <c r="H132" t="str">
        <f t="shared" si="28"/>
        <v/>
      </c>
      <c r="I132" t="str">
        <f t="shared" si="27"/>
        <v/>
      </c>
    </row>
    <row r="133" spans="1:9" x14ac:dyDescent="0.2">
      <c r="A133" t="str">
        <f t="shared" si="29"/>
        <v/>
      </c>
      <c r="B133" s="236"/>
      <c r="C133" s="237"/>
      <c r="E133" t="str">
        <f t="shared" ref="E133:E151" si="30">IF(C133="","",RANK($C133,$C$5:$C$151,1))</f>
        <v/>
      </c>
      <c r="G133" t="str">
        <f>IF(B133="","",IF(COUNTIF($E$5:$E$152,$E133)&gt;1,MAX($G$5:$G132)+0.001,0))</f>
        <v/>
      </c>
      <c r="H133" t="str">
        <f t="shared" si="28"/>
        <v/>
      </c>
      <c r="I133" t="str">
        <f t="shared" ref="I133:I151" si="31">IF(E133="","",RANK(H133,H$5:H$151,1))</f>
        <v/>
      </c>
    </row>
    <row r="134" spans="1:9" x14ac:dyDescent="0.2">
      <c r="A134" t="str">
        <f t="shared" si="29"/>
        <v/>
      </c>
      <c r="B134" s="236"/>
      <c r="C134" s="237"/>
      <c r="E134" t="str">
        <f t="shared" si="30"/>
        <v/>
      </c>
      <c r="G134" t="str">
        <f>IF(B134="","",IF(COUNTIF($E$5:$E$152,$E134)&gt;1,MAX($G$5:$G133)+0.001,0))</f>
        <v/>
      </c>
      <c r="H134" t="str">
        <f t="shared" si="28"/>
        <v/>
      </c>
      <c r="I134" t="str">
        <f t="shared" si="31"/>
        <v/>
      </c>
    </row>
    <row r="135" spans="1:9" x14ac:dyDescent="0.2">
      <c r="A135" t="str">
        <f t="shared" si="29"/>
        <v/>
      </c>
      <c r="B135" s="236"/>
      <c r="C135" s="237"/>
      <c r="E135" t="str">
        <f t="shared" si="30"/>
        <v/>
      </c>
      <c r="G135" t="str">
        <f>IF(B135="","",IF(COUNTIF($E$5:$E$152,$E135)&gt;1,MAX($G$5:$G134)+0.001,0))</f>
        <v/>
      </c>
      <c r="H135" t="str">
        <f t="shared" si="28"/>
        <v/>
      </c>
      <c r="I135" t="str">
        <f t="shared" si="31"/>
        <v/>
      </c>
    </row>
    <row r="136" spans="1:9" x14ac:dyDescent="0.2">
      <c r="A136" t="str">
        <f t="shared" si="29"/>
        <v/>
      </c>
      <c r="B136" s="236"/>
      <c r="C136" s="237"/>
      <c r="E136" t="str">
        <f t="shared" si="30"/>
        <v/>
      </c>
      <c r="G136" t="str">
        <f>IF(B136="","",IF(COUNTIF($E$5:$E$152,$E136)&gt;1,MAX($G$5:$G135)+0.001,0))</f>
        <v/>
      </c>
      <c r="H136" t="str">
        <f t="shared" si="28"/>
        <v/>
      </c>
      <c r="I136" t="str">
        <f t="shared" si="31"/>
        <v/>
      </c>
    </row>
    <row r="137" spans="1:9" x14ac:dyDescent="0.2">
      <c r="A137" t="str">
        <f t="shared" si="29"/>
        <v/>
      </c>
      <c r="B137" s="236"/>
      <c r="C137" s="237"/>
      <c r="E137" t="str">
        <f t="shared" si="30"/>
        <v/>
      </c>
      <c r="G137" t="str">
        <f>IF(B137="","",IF(COUNTIF($E$5:$E$152,$E137)&gt;1,MAX($G$5:$G136)+0.001,0))</f>
        <v/>
      </c>
      <c r="H137" t="str">
        <f t="shared" si="28"/>
        <v/>
      </c>
      <c r="I137" t="str">
        <f t="shared" si="31"/>
        <v/>
      </c>
    </row>
    <row r="138" spans="1:9" x14ac:dyDescent="0.2">
      <c r="A138" t="str">
        <f t="shared" si="29"/>
        <v/>
      </c>
      <c r="B138" s="236"/>
      <c r="C138" s="237"/>
      <c r="E138" t="str">
        <f t="shared" si="30"/>
        <v/>
      </c>
      <c r="G138" t="str">
        <f>IF(B138="","",IF(COUNTIF($E$5:$E$152,$E138)&gt;1,MAX($G$5:$G137)+0.001,0))</f>
        <v/>
      </c>
      <c r="H138" t="str">
        <f t="shared" si="28"/>
        <v/>
      </c>
      <c r="I138" t="str">
        <f t="shared" si="31"/>
        <v/>
      </c>
    </row>
    <row r="139" spans="1:9" x14ac:dyDescent="0.2">
      <c r="A139" t="str">
        <f t="shared" si="29"/>
        <v/>
      </c>
      <c r="B139" s="236"/>
      <c r="C139" s="237"/>
      <c r="E139" t="str">
        <f t="shared" si="30"/>
        <v/>
      </c>
      <c r="G139" t="str">
        <f>IF(B139="","",IF(COUNTIF($E$5:$E$152,$E139)&gt;1,MAX($G$5:$G138)+0.001,0))</f>
        <v/>
      </c>
      <c r="H139" t="str">
        <f t="shared" si="28"/>
        <v/>
      </c>
      <c r="I139" t="str">
        <f t="shared" si="31"/>
        <v/>
      </c>
    </row>
    <row r="140" spans="1:9" x14ac:dyDescent="0.2">
      <c r="A140" t="str">
        <f t="shared" si="29"/>
        <v/>
      </c>
      <c r="B140" s="236"/>
      <c r="C140" s="237"/>
      <c r="E140" t="str">
        <f t="shared" si="30"/>
        <v/>
      </c>
      <c r="G140" t="str">
        <f>IF(B140="","",IF(COUNTIF($E$5:$E$152,$E140)&gt;1,MAX($G$5:$G139)+0.001,0))</f>
        <v/>
      </c>
      <c r="H140" t="str">
        <f t="shared" si="28"/>
        <v/>
      </c>
      <c r="I140" t="str">
        <f t="shared" si="31"/>
        <v/>
      </c>
    </row>
    <row r="141" spans="1:9" x14ac:dyDescent="0.2">
      <c r="A141" t="str">
        <f t="shared" si="29"/>
        <v/>
      </c>
      <c r="B141" s="236"/>
      <c r="C141" s="237"/>
      <c r="E141" t="str">
        <f t="shared" si="30"/>
        <v/>
      </c>
      <c r="G141" t="str">
        <f>IF(B141="","",IF(COUNTIF($E$5:$E$152,$E141)&gt;1,MAX($G$5:$G140)+0.001,0))</f>
        <v/>
      </c>
      <c r="H141" t="str">
        <f t="shared" si="28"/>
        <v/>
      </c>
      <c r="I141" t="str">
        <f t="shared" si="31"/>
        <v/>
      </c>
    </row>
    <row r="142" spans="1:9" x14ac:dyDescent="0.2">
      <c r="A142" t="str">
        <f t="shared" si="29"/>
        <v/>
      </c>
      <c r="B142" s="236"/>
      <c r="C142" s="237"/>
      <c r="E142" t="str">
        <f t="shared" si="30"/>
        <v/>
      </c>
      <c r="G142" t="str">
        <f>IF(B142="","",IF(COUNTIF($E$5:$E$152,$E142)&gt;1,MAX($G$5:$G141)+0.001,0))</f>
        <v/>
      </c>
      <c r="H142" t="str">
        <f t="shared" si="28"/>
        <v/>
      </c>
      <c r="I142" t="str">
        <f t="shared" si="31"/>
        <v/>
      </c>
    </row>
    <row r="143" spans="1:9" x14ac:dyDescent="0.2">
      <c r="A143" t="str">
        <f t="shared" si="29"/>
        <v/>
      </c>
      <c r="B143" s="236"/>
      <c r="C143" s="237"/>
      <c r="E143" t="str">
        <f t="shared" si="30"/>
        <v/>
      </c>
      <c r="G143" t="str">
        <f>IF(B143="","",IF(COUNTIF($E$5:$E$152,$E143)&gt;1,MAX($G$5:$G139)+0.001,0))</f>
        <v/>
      </c>
      <c r="H143" t="str">
        <f t="shared" ref="H143:H151" si="32">IF(C143="","",E143+G143)</f>
        <v/>
      </c>
      <c r="I143" t="str">
        <f t="shared" si="31"/>
        <v/>
      </c>
    </row>
    <row r="144" spans="1:9" x14ac:dyDescent="0.2">
      <c r="A144" t="str">
        <f t="shared" si="29"/>
        <v/>
      </c>
      <c r="B144" s="236"/>
      <c r="C144" s="237"/>
      <c r="E144" t="str">
        <f t="shared" si="30"/>
        <v/>
      </c>
      <c r="G144" t="str">
        <f>IF(B144="","",IF(COUNTIF($E$5:$E$152,$E144)&gt;1,MAX($G$5:$G143)+0.001,0))</f>
        <v/>
      </c>
      <c r="H144" t="str">
        <f t="shared" si="32"/>
        <v/>
      </c>
      <c r="I144" t="str">
        <f t="shared" si="31"/>
        <v/>
      </c>
    </row>
    <row r="145" spans="1:24" x14ac:dyDescent="0.2">
      <c r="A145" t="str">
        <f t="shared" si="29"/>
        <v/>
      </c>
      <c r="B145" s="236"/>
      <c r="C145" s="237"/>
      <c r="E145" t="str">
        <f t="shared" si="30"/>
        <v/>
      </c>
      <c r="G145" t="str">
        <f>IF(B145="","",IF(COUNTIF($E$5:$E$152,$E145)&gt;1,MAX($G$5:$G144)+0.001,0))</f>
        <v/>
      </c>
      <c r="H145" t="str">
        <f t="shared" si="32"/>
        <v/>
      </c>
      <c r="I145" t="str">
        <f t="shared" si="31"/>
        <v/>
      </c>
    </row>
    <row r="146" spans="1:24" x14ac:dyDescent="0.2">
      <c r="A146" t="str">
        <f t="shared" si="29"/>
        <v/>
      </c>
      <c r="B146" s="236"/>
      <c r="C146" s="237"/>
      <c r="E146" t="str">
        <f t="shared" si="30"/>
        <v/>
      </c>
      <c r="G146" t="str">
        <f>IF(B146="","",IF(COUNTIF($E$5:$E$152,$E146)&gt;1,MAX($G$5:$G145)+0.001,0))</f>
        <v/>
      </c>
      <c r="H146" t="str">
        <f t="shared" si="32"/>
        <v/>
      </c>
      <c r="I146" t="str">
        <f t="shared" si="31"/>
        <v/>
      </c>
    </row>
    <row r="147" spans="1:24" x14ac:dyDescent="0.2">
      <c r="A147" t="str">
        <f t="shared" si="29"/>
        <v/>
      </c>
      <c r="B147" s="236"/>
      <c r="C147" s="237"/>
      <c r="E147" t="str">
        <f t="shared" si="30"/>
        <v/>
      </c>
      <c r="G147" t="str">
        <f>IF(B147="","",IF(COUNTIF($E$5:$E$152,$E147)&gt;1,MAX($G$5:$G146)+0.001,0))</f>
        <v/>
      </c>
      <c r="H147" t="str">
        <f t="shared" si="32"/>
        <v/>
      </c>
      <c r="I147" t="str">
        <f t="shared" si="31"/>
        <v/>
      </c>
    </row>
    <row r="148" spans="1:24" x14ac:dyDescent="0.2">
      <c r="A148" t="str">
        <f t="shared" si="29"/>
        <v/>
      </c>
      <c r="B148" s="236"/>
      <c r="C148" s="237"/>
      <c r="E148" t="str">
        <f t="shared" si="30"/>
        <v/>
      </c>
      <c r="G148" t="str">
        <f>IF(B148="","",IF(COUNTIF($E$5:$E$152,$E148)&gt;1,MAX($G$5:$G147)+0.001,0))</f>
        <v/>
      </c>
      <c r="H148" t="str">
        <f t="shared" si="32"/>
        <v/>
      </c>
      <c r="I148" t="str">
        <f t="shared" si="31"/>
        <v/>
      </c>
    </row>
    <row r="149" spans="1:24" x14ac:dyDescent="0.2">
      <c r="A149" t="str">
        <f t="shared" si="29"/>
        <v/>
      </c>
      <c r="B149" s="236"/>
      <c r="C149" s="237"/>
      <c r="E149" t="str">
        <f t="shared" si="30"/>
        <v/>
      </c>
      <c r="G149" t="str">
        <f>IF(B149="","",IF(COUNTIF($E$5:$E$152,$E149)&gt;1,MAX($G$5:$G148)+0.001,0))</f>
        <v/>
      </c>
      <c r="H149" t="str">
        <f t="shared" si="32"/>
        <v/>
      </c>
      <c r="I149" t="str">
        <f t="shared" si="31"/>
        <v/>
      </c>
    </row>
    <row r="150" spans="1:24" x14ac:dyDescent="0.2">
      <c r="A150" t="str">
        <f t="shared" si="29"/>
        <v/>
      </c>
      <c r="B150" s="236"/>
      <c r="C150" s="237"/>
      <c r="E150" t="str">
        <f t="shared" si="30"/>
        <v/>
      </c>
      <c r="G150" t="str">
        <f>IF(B150="","",IF(COUNTIF($E$5:$E$152,$E150)&gt;1,MAX($G$5:$G149)+0.001,0))</f>
        <v/>
      </c>
      <c r="H150" t="str">
        <f t="shared" si="32"/>
        <v/>
      </c>
      <c r="I150" t="str">
        <f t="shared" si="31"/>
        <v/>
      </c>
      <c r="S150" s="2"/>
    </row>
    <row r="151" spans="1:24" x14ac:dyDescent="0.2">
      <c r="A151" t="str">
        <f t="shared" si="29"/>
        <v/>
      </c>
      <c r="B151" s="199" t="s">
        <v>141</v>
      </c>
      <c r="C151" s="198"/>
      <c r="E151" t="str">
        <f t="shared" si="30"/>
        <v/>
      </c>
      <c r="G151">
        <f>IF(B151="","",IF(COUNTIF($E$5:$E$152,$E151)&gt;1,MAX($G$5:$G150)+0.001,0))</f>
        <v>3.0000000000000001E-3</v>
      </c>
      <c r="H151" t="str">
        <f t="shared" si="32"/>
        <v/>
      </c>
      <c r="I151" t="str">
        <f t="shared" si="31"/>
        <v/>
      </c>
      <c r="S151" s="2"/>
    </row>
    <row r="152" spans="1:24" hidden="1" x14ac:dyDescent="0.2">
      <c r="B152" s="2" t="s">
        <v>89</v>
      </c>
      <c r="C152" s="2">
        <f>COUNTA(C5:C151)</f>
        <v>0</v>
      </c>
      <c r="D152" s="135"/>
      <c r="E152" s="135"/>
      <c r="F152" s="2"/>
      <c r="G152" s="2"/>
      <c r="H152" s="2"/>
      <c r="I152" s="2"/>
      <c r="J152" s="2"/>
      <c r="L152" s="135" t="s">
        <v>90</v>
      </c>
      <c r="M152" s="2"/>
      <c r="N152" s="2"/>
      <c r="P152" s="135" t="s">
        <v>91</v>
      </c>
      <c r="Q152" s="2"/>
      <c r="R152" s="2"/>
      <c r="T152" s="135" t="s">
        <v>92</v>
      </c>
      <c r="X152" s="135" t="s">
        <v>93</v>
      </c>
    </row>
    <row r="153" spans="1:24" hidden="1" x14ac:dyDescent="0.2">
      <c r="L153">
        <f>ROUNDUP(C152/4,0)</f>
        <v>0</v>
      </c>
      <c r="P153">
        <f>L153*2</f>
        <v>0</v>
      </c>
      <c r="T153">
        <f>L153*3</f>
        <v>0</v>
      </c>
      <c r="X153">
        <f>C152</f>
        <v>0</v>
      </c>
    </row>
    <row r="154" spans="1:24" x14ac:dyDescent="0.2">
      <c r="B154" t="s">
        <v>142</v>
      </c>
    </row>
  </sheetData>
  <sheetProtection sheet="1" selectLockedCells="1"/>
  <mergeCells count="1">
    <mergeCell ref="AB3:AC3"/>
  </mergeCells>
  <phoneticPr fontId="0" type="noConversion"/>
  <conditionalFormatting sqref="C5:C7 C107:C151">
    <cfRule type="cellIs" dxfId="80" priority="6" stopIfTrue="1" operator="lessThan">
      <formula>1</formula>
    </cfRule>
  </conditionalFormatting>
  <conditionalFormatting sqref="C8:C11 C24:C104">
    <cfRule type="cellIs" dxfId="79" priority="5" stopIfTrue="1" operator="lessThan">
      <formula>1</formula>
    </cfRule>
  </conditionalFormatting>
  <conditionalFormatting sqref="C105">
    <cfRule type="cellIs" dxfId="78" priority="4" stopIfTrue="1" operator="lessThan">
      <formula>1</formula>
    </cfRule>
  </conditionalFormatting>
  <conditionalFormatting sqref="C104">
    <cfRule type="cellIs" dxfId="77" priority="3" stopIfTrue="1" operator="lessThan">
      <formula>1</formula>
    </cfRule>
  </conditionalFormatting>
  <conditionalFormatting sqref="C106">
    <cfRule type="cellIs" dxfId="76" priority="2" stopIfTrue="1" operator="lessThan">
      <formula>1</formula>
    </cfRule>
  </conditionalFormatting>
  <conditionalFormatting sqref="C12:C23">
    <cfRule type="cellIs" dxfId="75" priority="1" stopIfTrue="1" operator="lessThan">
      <formula>1</formula>
    </cfRule>
  </conditionalFormatting>
  <pageMargins left="0.75" right="0.75" top="0.51" bottom="0.5" header="0.5" footer="0.5"/>
  <pageSetup scale="90" orientation="landscape" horizontalDpi="4294967293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workbookViewId="0">
      <selection activeCell="J6" sqref="J6"/>
    </sheetView>
  </sheetViews>
  <sheetFormatPr defaultRowHeight="12.75" x14ac:dyDescent="0.2"/>
  <sheetData>
    <row r="1" spans="1:7" x14ac:dyDescent="0.2">
      <c r="A1" t="s">
        <v>4</v>
      </c>
      <c r="B1" t="s">
        <v>88</v>
      </c>
      <c r="C1" t="s">
        <v>105</v>
      </c>
      <c r="D1" t="s">
        <v>104</v>
      </c>
      <c r="E1" t="s">
        <v>25</v>
      </c>
      <c r="F1" t="s">
        <v>106</v>
      </c>
      <c r="G1" t="s">
        <v>107</v>
      </c>
    </row>
    <row r="3" spans="1:7" x14ac:dyDescent="0.2">
      <c r="A3" s="68"/>
      <c r="B3" s="68"/>
      <c r="C3" s="68">
        <f>SUM(C4:C11)</f>
        <v>0</v>
      </c>
      <c r="D3" s="68"/>
      <c r="E3" s="68"/>
      <c r="F3" s="68" t="e">
        <f>SUM(F4:F13)</f>
        <v>#N/A</v>
      </c>
      <c r="G3" t="e">
        <f>SUM(G4:G18)</f>
        <v>#N/A</v>
      </c>
    </row>
    <row r="4" spans="1:7" x14ac:dyDescent="0.2">
      <c r="A4" t="e">
        <f>IF('BUYIN LABELS'!$D$23=1,'RESULTS-1'!C4,IF('BUYIN LABELS'!$D$23=2,'RESULTS-2'!C4,IF('BUYIN LABELS'!$D$23=3,'RESULTS-3'!C4,"")))</f>
        <v>#N/A</v>
      </c>
      <c r="B4">
        <f>IF('BUYIN LABELS'!$D$23=1,'RESULTS-1'!B4,IF('BUYIN LABELS'!$D$23=2,'RESULTS-2'!B4,IF('BUYIN LABELS'!$D$23=3,'RESULTS-3'!B4,"")))</f>
        <v>1</v>
      </c>
      <c r="C4">
        <f>NAMES!AB5</f>
        <v>0</v>
      </c>
      <c r="D4">
        <f>IF(A3="",B4,IF(A4=A3,D3,B4))</f>
        <v>1</v>
      </c>
      <c r="E4">
        <f t="shared" ref="E4:E19" si="0">IF(B4="","",COUNTIF(D$3:D$39,D4))</f>
        <v>1</v>
      </c>
      <c r="F4">
        <f t="shared" ref="F4:F19" si="1">IF(B4="","",SUMIF(D$4:D$39,D4,C$4:C$39)/E4)</f>
        <v>0</v>
      </c>
      <c r="G4">
        <f t="shared" ref="G4:G19" si="2">IF(B4="","",ROUND(F4,0))</f>
        <v>0</v>
      </c>
    </row>
    <row r="5" spans="1:7" x14ac:dyDescent="0.2">
      <c r="A5" t="e">
        <f>IF('BUYIN LABELS'!$D$23=1,'RESULTS-1'!C5,IF('BUYIN LABELS'!$D$23=2,'RESULTS-2'!C5,IF('BUYIN LABELS'!$D$23=3,'RESULTS-3'!C5,"")))</f>
        <v>#N/A</v>
      </c>
      <c r="B5" t="e">
        <f>IF('BUYIN LABELS'!$D$23=1,'RESULTS-1'!B5,IF('BUYIN LABELS'!$D$23=2,'RESULTS-2'!B5,IF('BUYIN LABELS'!$D$23=3,'RESULTS-3'!B5,"")))</f>
        <v>#N/A</v>
      </c>
      <c r="C5">
        <f>NAMES!AB6</f>
        <v>0</v>
      </c>
      <c r="D5" t="e">
        <f t="shared" ref="D5:D19" si="3">IF(A4="",B5,IF(A5=A4,D4,B5))</f>
        <v>#N/A</v>
      </c>
      <c r="E5" t="e">
        <f t="shared" si="0"/>
        <v>#N/A</v>
      </c>
      <c r="F5" t="e">
        <f t="shared" si="1"/>
        <v>#N/A</v>
      </c>
      <c r="G5" t="e">
        <f t="shared" si="2"/>
        <v>#N/A</v>
      </c>
    </row>
    <row r="6" spans="1:7" x14ac:dyDescent="0.2">
      <c r="A6" t="e">
        <f>IF('BUYIN LABELS'!$D$23=1,'RESULTS-1'!C6,IF('BUYIN LABELS'!$D$23=2,'RESULTS-2'!C6,IF('BUYIN LABELS'!$D$23=3,'RESULTS-3'!C6,"")))</f>
        <v>#N/A</v>
      </c>
      <c r="B6" t="e">
        <f>IF('BUYIN LABELS'!$D$23=1,'RESULTS-1'!B6,IF('BUYIN LABELS'!$D$23=2,'RESULTS-2'!B6,IF('BUYIN LABELS'!$D$23=3,'RESULTS-3'!B6,"")))</f>
        <v>#N/A</v>
      </c>
      <c r="C6">
        <f>NAMES!AB7</f>
        <v>0</v>
      </c>
      <c r="D6" t="e">
        <f t="shared" si="3"/>
        <v>#N/A</v>
      </c>
      <c r="E6" t="e">
        <f t="shared" si="0"/>
        <v>#N/A</v>
      </c>
      <c r="F6" t="e">
        <f t="shared" si="1"/>
        <v>#N/A</v>
      </c>
      <c r="G6" t="e">
        <f t="shared" si="2"/>
        <v>#N/A</v>
      </c>
    </row>
    <row r="7" spans="1:7" x14ac:dyDescent="0.2">
      <c r="A7" t="e">
        <f>IF('BUYIN LABELS'!$D$23=1,'RESULTS-1'!C7,IF('BUYIN LABELS'!$D$23=2,'RESULTS-2'!C7,IF('BUYIN LABELS'!$D$23=3,'RESULTS-3'!C7,"")))</f>
        <v>#N/A</v>
      </c>
      <c r="B7" t="e">
        <f>IF('BUYIN LABELS'!$D$23=1,'RESULTS-1'!B7,IF('BUYIN LABELS'!$D$23=2,'RESULTS-2'!B7,IF('BUYIN LABELS'!$D$23=3,'RESULTS-3'!B7,"")))</f>
        <v>#N/A</v>
      </c>
      <c r="C7">
        <f>NAMES!AB8</f>
        <v>0</v>
      </c>
      <c r="D7" t="e">
        <f t="shared" si="3"/>
        <v>#N/A</v>
      </c>
      <c r="E7" t="e">
        <f t="shared" si="0"/>
        <v>#N/A</v>
      </c>
      <c r="F7" t="e">
        <f t="shared" si="1"/>
        <v>#N/A</v>
      </c>
      <c r="G7" t="e">
        <f t="shared" si="2"/>
        <v>#N/A</v>
      </c>
    </row>
    <row r="8" spans="1:7" x14ac:dyDescent="0.2">
      <c r="A8" t="e">
        <f>IF('BUYIN LABELS'!$D$23=1,'RESULTS-1'!C8,IF('BUYIN LABELS'!$D$23=2,'RESULTS-2'!C8,IF('BUYIN LABELS'!$D$23=3,'RESULTS-3'!C8,"")))</f>
        <v>#N/A</v>
      </c>
      <c r="B8" t="e">
        <f>IF('BUYIN LABELS'!$D$23=1,'RESULTS-1'!B8,IF('BUYIN LABELS'!$D$23=2,'RESULTS-2'!B8,IF('BUYIN LABELS'!$D$23=3,'RESULTS-3'!B8,"")))</f>
        <v>#N/A</v>
      </c>
      <c r="C8">
        <f>NAMES!AB9</f>
        <v>0</v>
      </c>
      <c r="D8" t="e">
        <f>IF(A7="",B8,IF(A8=A7,D7,B8))</f>
        <v>#N/A</v>
      </c>
      <c r="E8" t="e">
        <f t="shared" si="0"/>
        <v>#N/A</v>
      </c>
      <c r="F8" t="e">
        <f t="shared" si="1"/>
        <v>#N/A</v>
      </c>
      <c r="G8" t="e">
        <f t="shared" si="2"/>
        <v>#N/A</v>
      </c>
    </row>
    <row r="9" spans="1:7" x14ac:dyDescent="0.2">
      <c r="A9" t="e">
        <f>IF('BUYIN LABELS'!$D$23=1,'RESULTS-1'!C9,IF('BUYIN LABELS'!$D$23=2,'RESULTS-2'!C9,IF('BUYIN LABELS'!$D$23=3,'RESULTS-3'!C9,"")))</f>
        <v>#N/A</v>
      </c>
      <c r="B9" t="e">
        <f>IF('BUYIN LABELS'!$D$23=1,'RESULTS-1'!B9,IF('BUYIN LABELS'!$D$23=2,'RESULTS-2'!B9,IF('BUYIN LABELS'!$D$23=3,'RESULTS-3'!B9,"")))</f>
        <v>#N/A</v>
      </c>
      <c r="C9">
        <f>NAMES!AB10</f>
        <v>0</v>
      </c>
      <c r="D9" t="e">
        <f t="shared" si="3"/>
        <v>#N/A</v>
      </c>
      <c r="E9" t="e">
        <f t="shared" si="0"/>
        <v>#N/A</v>
      </c>
      <c r="F9" t="e">
        <f t="shared" si="1"/>
        <v>#N/A</v>
      </c>
      <c r="G9" t="e">
        <f t="shared" si="2"/>
        <v>#N/A</v>
      </c>
    </row>
    <row r="10" spans="1:7" x14ac:dyDescent="0.2">
      <c r="A10" t="e">
        <f>IF('BUYIN LABELS'!$D$23=1,'RESULTS-1'!C10,IF('BUYIN LABELS'!$D$23=2,'RESULTS-2'!C10,IF('BUYIN LABELS'!$D$23=3,'RESULTS-3'!C10,"")))</f>
        <v>#N/A</v>
      </c>
      <c r="B10" t="e">
        <f>IF('BUYIN LABELS'!$D$23=1,'RESULTS-1'!B10,IF('BUYIN LABELS'!$D$23=2,'RESULTS-2'!B10,IF('BUYIN LABELS'!$D$23=3,'RESULTS-3'!B10,"")))</f>
        <v>#N/A</v>
      </c>
      <c r="C10">
        <f>NAMES!AB11</f>
        <v>0</v>
      </c>
      <c r="D10" t="e">
        <f t="shared" si="3"/>
        <v>#N/A</v>
      </c>
      <c r="E10" t="e">
        <f t="shared" si="0"/>
        <v>#N/A</v>
      </c>
      <c r="F10" t="e">
        <f t="shared" si="1"/>
        <v>#N/A</v>
      </c>
      <c r="G10" t="e">
        <f t="shared" si="2"/>
        <v>#N/A</v>
      </c>
    </row>
    <row r="11" spans="1:7" x14ac:dyDescent="0.2">
      <c r="A11" t="e">
        <f>IF('BUYIN LABELS'!$D$23=1,'RESULTS-1'!C11,IF('BUYIN LABELS'!$D$23=2,'RESULTS-2'!C11,IF('BUYIN LABELS'!$D$23=3,'RESULTS-3'!C11,"")))</f>
        <v>#N/A</v>
      </c>
      <c r="B11" t="e">
        <f>IF('BUYIN LABELS'!$D$23=1,'RESULTS-1'!B11,IF('BUYIN LABELS'!$D$23=2,'RESULTS-2'!B11,IF('BUYIN LABELS'!$D$23=3,'RESULTS-3'!B11,"")))</f>
        <v>#N/A</v>
      </c>
      <c r="C11">
        <f>NAMES!AB12</f>
        <v>0</v>
      </c>
      <c r="D11" t="e">
        <f t="shared" si="3"/>
        <v>#N/A</v>
      </c>
      <c r="E11" t="e">
        <f t="shared" si="0"/>
        <v>#N/A</v>
      </c>
      <c r="F11" t="e">
        <f t="shared" si="1"/>
        <v>#N/A</v>
      </c>
      <c r="G11" t="e">
        <f t="shared" si="2"/>
        <v>#N/A</v>
      </c>
    </row>
    <row r="12" spans="1:7" x14ac:dyDescent="0.2">
      <c r="A12" t="e">
        <f>IF('BUYIN LABELS'!$D$23=1,'RESULTS-1'!C12,IF('BUYIN LABELS'!$D$23=2,'RESULTS-2'!C12,IF('BUYIN LABELS'!$D$23=3,'RESULTS-3'!C12,"")))</f>
        <v>#N/A</v>
      </c>
      <c r="B12" t="e">
        <f>IF('BUYIN LABELS'!$D$23=1,'RESULTS-1'!B12,IF('BUYIN LABELS'!$D$23=2,'RESULTS-2'!B12,IF('BUYIN LABELS'!$D$23=3,'RESULTS-3'!B12,"")))</f>
        <v>#N/A</v>
      </c>
      <c r="C12">
        <f>NAMES!AB13</f>
        <v>0</v>
      </c>
      <c r="D12" t="e">
        <f>IF(A11="",B12,IF(A12=A11,D11,B12))</f>
        <v>#N/A</v>
      </c>
      <c r="E12" t="e">
        <f t="shared" si="0"/>
        <v>#N/A</v>
      </c>
      <c r="F12" t="e">
        <f t="shared" si="1"/>
        <v>#N/A</v>
      </c>
      <c r="G12" t="e">
        <f t="shared" si="2"/>
        <v>#N/A</v>
      </c>
    </row>
    <row r="13" spans="1:7" x14ac:dyDescent="0.2">
      <c r="A13" t="e">
        <f>IF('BUYIN LABELS'!$D$23=1,'RESULTS-1'!C13,IF('BUYIN LABELS'!$D$23=2,'RESULTS-2'!C13,IF('BUYIN LABELS'!$D$23=3,'RESULTS-3'!C13,"")))</f>
        <v>#N/A</v>
      </c>
      <c r="B13" t="e">
        <f>IF('BUYIN LABELS'!$D$23=1,'RESULTS-1'!B13,IF('BUYIN LABELS'!$D$23=2,'RESULTS-2'!B13,IF('BUYIN LABELS'!$D$23=3,'RESULTS-3'!B13,"")))</f>
        <v>#N/A</v>
      </c>
      <c r="C13">
        <f>NAMES!AB14</f>
        <v>0</v>
      </c>
      <c r="D13" t="e">
        <f t="shared" si="3"/>
        <v>#N/A</v>
      </c>
      <c r="E13" t="e">
        <f t="shared" si="0"/>
        <v>#N/A</v>
      </c>
      <c r="F13" t="e">
        <f t="shared" si="1"/>
        <v>#N/A</v>
      </c>
      <c r="G13" t="e">
        <f t="shared" si="2"/>
        <v>#N/A</v>
      </c>
    </row>
    <row r="14" spans="1:7" x14ac:dyDescent="0.2">
      <c r="A14" t="e">
        <f>IF('BUYIN LABELS'!$D$23=1,'RESULTS-1'!C14,IF('BUYIN LABELS'!$D$23=2,'RESULTS-2'!C14,IF('BUYIN LABELS'!$D$23=3,'RESULTS-3'!C14,"")))</f>
        <v>#N/A</v>
      </c>
      <c r="B14" t="e">
        <f>IF('BUYIN LABELS'!$D$23=1,'RESULTS-1'!B14,IF('BUYIN LABELS'!$D$23=2,'RESULTS-2'!B14,IF('BUYIN LABELS'!$D$23=3,'RESULTS-3'!B14,"")))</f>
        <v>#N/A</v>
      </c>
      <c r="C14">
        <f>NAMES!AB15</f>
        <v>0</v>
      </c>
      <c r="D14" t="e">
        <f t="shared" si="3"/>
        <v>#N/A</v>
      </c>
      <c r="E14" t="e">
        <f t="shared" si="0"/>
        <v>#N/A</v>
      </c>
      <c r="F14" t="e">
        <f t="shared" si="1"/>
        <v>#N/A</v>
      </c>
      <c r="G14" t="e">
        <f t="shared" si="2"/>
        <v>#N/A</v>
      </c>
    </row>
    <row r="15" spans="1:7" x14ac:dyDescent="0.2">
      <c r="A15" t="e">
        <f>IF('BUYIN LABELS'!$D$23=1,'RESULTS-1'!C15,IF('BUYIN LABELS'!$D$23=2,'RESULTS-2'!C15,IF('BUYIN LABELS'!$D$23=3,'RESULTS-3'!C15,"")))</f>
        <v>#N/A</v>
      </c>
      <c r="B15" t="e">
        <f>IF('BUYIN LABELS'!$D$23=1,'RESULTS-1'!B15,IF('BUYIN LABELS'!$D$23=2,'RESULTS-2'!B15,IF('BUYIN LABELS'!$D$23=3,'RESULTS-3'!B15,"")))</f>
        <v>#N/A</v>
      </c>
      <c r="C15">
        <f>NAMES!AB16</f>
        <v>0</v>
      </c>
      <c r="D15" t="e">
        <f t="shared" si="3"/>
        <v>#N/A</v>
      </c>
      <c r="E15" t="e">
        <f t="shared" si="0"/>
        <v>#N/A</v>
      </c>
      <c r="F15" t="e">
        <f t="shared" si="1"/>
        <v>#N/A</v>
      </c>
      <c r="G15" t="e">
        <f t="shared" si="2"/>
        <v>#N/A</v>
      </c>
    </row>
    <row r="16" spans="1:7" x14ac:dyDescent="0.2">
      <c r="A16" t="e">
        <f>IF('BUYIN LABELS'!$D$23=1,'RESULTS-1'!C16,IF('BUYIN LABELS'!$D$23=2,'RESULTS-2'!C16,IF('BUYIN LABELS'!$D$23=3,'RESULTS-3'!C16,"")))</f>
        <v>#N/A</v>
      </c>
      <c r="B16" t="e">
        <f>IF('BUYIN LABELS'!$D$23=1,'RESULTS-1'!B16,IF('BUYIN LABELS'!$D$23=2,'RESULTS-2'!B16,IF('BUYIN LABELS'!$D$23=3,'RESULTS-3'!B16,"")))</f>
        <v>#N/A</v>
      </c>
      <c r="C16">
        <f>NAMES!AB17</f>
        <v>0</v>
      </c>
      <c r="D16" t="e">
        <f>IF(A15="",B16,IF(A16=A15,D15,B16))</f>
        <v>#N/A</v>
      </c>
      <c r="E16" t="e">
        <f t="shared" si="0"/>
        <v>#N/A</v>
      </c>
      <c r="F16" t="e">
        <f t="shared" si="1"/>
        <v>#N/A</v>
      </c>
      <c r="G16" t="e">
        <f t="shared" si="2"/>
        <v>#N/A</v>
      </c>
    </row>
    <row r="17" spans="1:7" x14ac:dyDescent="0.2">
      <c r="A17" t="e">
        <f>IF('BUYIN LABELS'!$D$23=1,'RESULTS-1'!C17,IF('BUYIN LABELS'!$D$23=2,'RESULTS-2'!C17,IF('BUYIN LABELS'!$D$23=3,'RESULTS-3'!C17,"")))</f>
        <v>#N/A</v>
      </c>
      <c r="B17" t="e">
        <f>IF('BUYIN LABELS'!$D$23=1,'RESULTS-1'!B17,IF('BUYIN LABELS'!$D$23=2,'RESULTS-2'!B17,IF('BUYIN LABELS'!$D$23=3,'RESULTS-3'!B17,"")))</f>
        <v>#N/A</v>
      </c>
      <c r="C17">
        <f>NAMES!AB18</f>
        <v>0</v>
      </c>
      <c r="D17" t="e">
        <f t="shared" si="3"/>
        <v>#N/A</v>
      </c>
      <c r="E17" t="e">
        <f t="shared" si="0"/>
        <v>#N/A</v>
      </c>
      <c r="F17" t="e">
        <f t="shared" si="1"/>
        <v>#N/A</v>
      </c>
      <c r="G17" t="e">
        <f t="shared" si="2"/>
        <v>#N/A</v>
      </c>
    </row>
    <row r="18" spans="1:7" x14ac:dyDescent="0.2">
      <c r="A18" t="e">
        <f>IF('BUYIN LABELS'!$D$23=1,'RESULTS-1'!C18,IF('BUYIN LABELS'!$D$23=2,'RESULTS-2'!C18,IF('BUYIN LABELS'!$D$23=3,'RESULTS-3'!C18,"")))</f>
        <v>#N/A</v>
      </c>
      <c r="B18" t="e">
        <f>IF('BUYIN LABELS'!$D$23=1,'RESULTS-1'!B18,IF('BUYIN LABELS'!$D$23=2,'RESULTS-2'!B18,IF('BUYIN LABELS'!$D$23=3,'RESULTS-3'!B18,"")))</f>
        <v>#N/A</v>
      </c>
      <c r="C18">
        <f>NAMES!AB19</f>
        <v>0</v>
      </c>
      <c r="D18" t="e">
        <f t="shared" si="3"/>
        <v>#N/A</v>
      </c>
      <c r="E18" t="e">
        <f t="shared" si="0"/>
        <v>#N/A</v>
      </c>
      <c r="F18" t="e">
        <f t="shared" si="1"/>
        <v>#N/A</v>
      </c>
      <c r="G18" t="e">
        <f t="shared" si="2"/>
        <v>#N/A</v>
      </c>
    </row>
    <row r="19" spans="1:7" x14ac:dyDescent="0.2">
      <c r="A19" t="e">
        <f>IF('BUYIN LABELS'!$D$23=1,'RESULTS-1'!C19,IF('BUYIN LABELS'!$D$23=2,'RESULTS-2'!C19,IF('BUYIN LABELS'!$D$23=3,'RESULTS-3'!C19,"")))</f>
        <v>#N/A</v>
      </c>
      <c r="B19" t="e">
        <f>IF('BUYIN LABELS'!$D$23=1,'RESULTS-1'!B19,IF('BUYIN LABELS'!$D$23=2,'RESULTS-2'!B19,IF('BUYIN LABELS'!$D$23=3,'RESULTS-3'!B19,"")))</f>
        <v>#N/A</v>
      </c>
      <c r="C19">
        <f>NAMES!AB20</f>
        <v>0</v>
      </c>
      <c r="D19" t="e">
        <f t="shared" si="3"/>
        <v>#N/A</v>
      </c>
      <c r="E19" t="e">
        <f t="shared" si="0"/>
        <v>#N/A</v>
      </c>
      <c r="F19" t="e">
        <f t="shared" si="1"/>
        <v>#N/A</v>
      </c>
      <c r="G19" t="e">
        <f t="shared" si="2"/>
        <v>#N/A</v>
      </c>
    </row>
  </sheetData>
  <sheetProtection sheet="1"/>
  <phoneticPr fontId="0" type="noConversion"/>
  <pageMargins left="0.75" right="0.75" top="1" bottom="1" header="0.5" footer="0.5"/>
  <pageSetup orientation="portrait" horizontalDpi="4294967293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0"/>
  <sheetViews>
    <sheetView topLeftCell="B21" zoomScale="75" zoomScaleNormal="75" workbookViewId="0">
      <selection activeCell="D23" sqref="D23"/>
    </sheetView>
  </sheetViews>
  <sheetFormatPr defaultRowHeight="12.75" x14ac:dyDescent="0.2"/>
  <cols>
    <col min="1" max="1" width="8" style="20" customWidth="1"/>
    <col min="2" max="2" width="42" customWidth="1"/>
    <col min="3" max="3" width="14.7109375" style="2" customWidth="1"/>
    <col min="4" max="4" width="42" customWidth="1"/>
    <col min="5" max="5" width="6.42578125" customWidth="1"/>
    <col min="6" max="6" width="4.5703125" customWidth="1"/>
    <col min="8" max="8" width="6.7109375" customWidth="1"/>
    <col min="9" max="9" width="8.42578125" customWidth="1"/>
    <col min="10" max="10" width="6.5703125" customWidth="1"/>
  </cols>
  <sheetData>
    <row r="1" spans="2:13" ht="23.25" hidden="1" customHeight="1" x14ac:dyDescent="0.2">
      <c r="B1" s="20"/>
      <c r="C1" s="69"/>
      <c r="D1" s="20" t="str">
        <f>"DAY-"&amp; D23&amp; "     BUYIN"</f>
        <v>DAY-1     BUYIN</v>
      </c>
      <c r="E1" s="20"/>
    </row>
    <row r="2" spans="2:13" ht="0.75" hidden="1" customHeight="1" x14ac:dyDescent="0.2"/>
    <row r="3" spans="2:13" ht="21.75" hidden="1" customHeight="1" x14ac:dyDescent="0.2">
      <c r="D3" s="150" t="s">
        <v>80</v>
      </c>
      <c r="E3" s="150" t="s">
        <v>132</v>
      </c>
      <c r="F3" s="150" t="s">
        <v>110</v>
      </c>
      <c r="G3" s="150" t="s">
        <v>111</v>
      </c>
      <c r="H3" s="150" t="s">
        <v>112</v>
      </c>
      <c r="I3" s="150" t="s">
        <v>113</v>
      </c>
      <c r="J3" s="165" t="s">
        <v>130</v>
      </c>
      <c r="K3" s="165" t="s">
        <v>117</v>
      </c>
      <c r="M3" s="166" t="s">
        <v>9</v>
      </c>
    </row>
    <row r="4" spans="2:13" ht="21.75" hidden="1" customHeight="1" x14ac:dyDescent="0.2">
      <c r="D4" s="20">
        <f>IF('Work-1'!D4='Work-1'!D3,'Work-1'!D3,'Work-1'!D4)</f>
        <v>1</v>
      </c>
      <c r="E4" s="93" t="e">
        <f>IF($D4="","",IF($D$23=1,'RESULTS-1'!E4,IF($D$23=2,'RESULTS-2'!E4,IF($D$23=3,'RESULTS-3'!E4,""))))</f>
        <v>#N/A</v>
      </c>
      <c r="F4" s="93" t="e">
        <f>IF($D4="","",IF($D$23=1,'RESULTS-1'!G4,IF($D$23=2,'RESULTS-2'!G4,IF($D$23=3,'RESULTS-3'!G4,""))))</f>
        <v>#N/A</v>
      </c>
      <c r="G4" s="93" t="e">
        <f>IF($D4="","",IF($D$23=1,'RESULTS-1'!I4,IF($D$23=2,'RESULTS-2'!I4,IF($D$23=3,'RESULTS-3'!I4,""))))</f>
        <v>#N/A</v>
      </c>
      <c r="H4" s="93" t="e">
        <f>IF($D4="","",IF($D$23=1,'RESULTS-1'!K4,IF($D$23=2,'RESULTS-2'!K4,IF($D$23=3,'RESULTS-3'!K4,""))))</f>
        <v>#N/A</v>
      </c>
      <c r="I4">
        <f>IF(D4="","",'Work-1'!G4)</f>
        <v>0</v>
      </c>
      <c r="J4" t="e">
        <f t="shared" ref="J4:J15" si="0">IF(H4="Vacant-1",COUNTIF(E4:G4,"&lt;&gt;0"),IF(H4="Vacant-2",COUNTIF(E4:G4,"&lt;&gt;0"),IF(H4="Vacant-3",COUNTIF(E4:G4,"&lt;&gt;0"),COUNTIF(E4:H4,"&lt;&gt;0"))))</f>
        <v>#N/A</v>
      </c>
      <c r="K4" t="e">
        <f t="shared" ref="K4:K19" si="1">IF(D4="","",ROUND(I4*4/J4,0))</f>
        <v>#N/A</v>
      </c>
      <c r="M4" t="e">
        <f>IF(D4="","",K4*J4)</f>
        <v>#N/A</v>
      </c>
    </row>
    <row r="5" spans="2:13" ht="21" hidden="1" customHeight="1" x14ac:dyDescent="0.2">
      <c r="D5" s="20" t="e">
        <f>IF('Work-1'!D5='Work-1'!D4,'Work-1'!D4,'Work-1'!D5)</f>
        <v>#N/A</v>
      </c>
      <c r="E5" s="93" t="e">
        <f>IF($D5="","",IF($D$23=1,'RESULTS-1'!E5,IF($D$23=2,'RESULTS-2'!E5,IF($D$23=3,'RESULTS-3'!E5,""))))</f>
        <v>#N/A</v>
      </c>
      <c r="F5" s="93" t="e">
        <f>IF($D5="","",IF($D$23=1,'RESULTS-1'!G5,IF($D$23=2,'RESULTS-2'!G5,IF($D$23=3,'RESULTS-3'!G5,""))))</f>
        <v>#N/A</v>
      </c>
      <c r="G5" s="93" t="e">
        <f>IF($D5="","",IF($D$23=1,'RESULTS-1'!I5,IF($D$23=2,'RESULTS-2'!I5,IF($D$23=3,'RESULTS-3'!I5,""))))</f>
        <v>#N/A</v>
      </c>
      <c r="H5" s="93" t="e">
        <f>IF($D5="","",IF($D$23=1,'RESULTS-1'!K5,IF($D$23=2,'RESULTS-2'!K5,IF($D$23=3,'RESULTS-3'!K5,""))))</f>
        <v>#N/A</v>
      </c>
      <c r="I5" t="e">
        <f>IF(D5="","",'Work-1'!G5)</f>
        <v>#N/A</v>
      </c>
      <c r="J5" t="e">
        <f t="shared" si="0"/>
        <v>#N/A</v>
      </c>
      <c r="K5" t="e">
        <f t="shared" si="1"/>
        <v>#N/A</v>
      </c>
      <c r="M5" t="e">
        <f t="shared" ref="M5:M19" si="2">IF(D5="","",K5*J5)</f>
        <v>#N/A</v>
      </c>
    </row>
    <row r="6" spans="2:13" ht="20.25" hidden="1" customHeight="1" x14ac:dyDescent="0.2">
      <c r="D6" s="20" t="e">
        <f>IF('Work-1'!D6='Work-1'!D5,'Work-1'!D5,'Work-1'!D6)</f>
        <v>#N/A</v>
      </c>
      <c r="E6" s="93" t="e">
        <f>IF($D6="","",IF($D$23=1,'RESULTS-1'!E6,IF($D$23=2,'RESULTS-2'!E6,IF($D$23=3,'RESULTS-3'!E6,""))))</f>
        <v>#N/A</v>
      </c>
      <c r="F6" s="93" t="e">
        <f>IF($D6="","",IF($D$23=1,'RESULTS-1'!G6,IF($D$23=2,'RESULTS-2'!G6,IF($D$23=3,'RESULTS-3'!G6,""))))</f>
        <v>#N/A</v>
      </c>
      <c r="G6" s="93" t="e">
        <f>IF($D6="","",IF($D$23=1,'RESULTS-1'!I6,IF($D$23=2,'RESULTS-2'!I6,IF($D$23=3,'RESULTS-3'!I6,""))))</f>
        <v>#N/A</v>
      </c>
      <c r="H6" s="93" t="e">
        <f>IF($D6="","",IF($D$23=1,'RESULTS-1'!K6,IF($D$23=2,'RESULTS-2'!K6,IF($D$23=3,'RESULTS-3'!K6,""))))</f>
        <v>#N/A</v>
      </c>
      <c r="I6" t="e">
        <f>IF(D6="","",'Work-1'!G6)</f>
        <v>#N/A</v>
      </c>
      <c r="J6" t="e">
        <f t="shared" si="0"/>
        <v>#N/A</v>
      </c>
      <c r="K6" t="e">
        <f t="shared" si="1"/>
        <v>#N/A</v>
      </c>
      <c r="M6" t="e">
        <f t="shared" si="2"/>
        <v>#N/A</v>
      </c>
    </row>
    <row r="7" spans="2:13" ht="18.75" hidden="1" customHeight="1" x14ac:dyDescent="0.2">
      <c r="D7" s="20" t="e">
        <f>IF('Work-1'!D7='Work-1'!D6,'Work-1'!D6,'Work-1'!D7)</f>
        <v>#N/A</v>
      </c>
      <c r="E7" s="93" t="e">
        <f>IF($D7="","",IF($D$23=1,'RESULTS-1'!E7,IF($D$23=2,'RESULTS-2'!E7,IF($D$23=3,'RESULTS-3'!E7,""))))</f>
        <v>#N/A</v>
      </c>
      <c r="F7" s="93" t="e">
        <f>IF($D7="","",IF($D$23=1,'RESULTS-1'!G7,IF($D$23=2,'RESULTS-2'!G7,IF($D$23=3,'RESULTS-3'!G7,""))))</f>
        <v>#N/A</v>
      </c>
      <c r="G7" s="93" t="e">
        <f>IF($D7="","",IF($D$23=1,'RESULTS-1'!I7,IF($D$23=2,'RESULTS-2'!I7,IF($D$23=3,'RESULTS-3'!I7,""))))</f>
        <v>#N/A</v>
      </c>
      <c r="H7" s="93" t="e">
        <f>IF($D7="","",IF($D$23=1,'RESULTS-1'!K7,IF($D$23=2,'RESULTS-2'!K7,IF($D$23=3,'RESULTS-3'!K7,""))))</f>
        <v>#N/A</v>
      </c>
      <c r="I7" t="e">
        <f>IF(D7="","",'Work-1'!G7)</f>
        <v>#N/A</v>
      </c>
      <c r="J7" t="e">
        <f t="shared" si="0"/>
        <v>#N/A</v>
      </c>
      <c r="K7" t="e">
        <f t="shared" si="1"/>
        <v>#N/A</v>
      </c>
      <c r="M7" t="e">
        <f t="shared" si="2"/>
        <v>#N/A</v>
      </c>
    </row>
    <row r="8" spans="2:13" ht="21" hidden="1" customHeight="1" x14ac:dyDescent="0.2">
      <c r="D8" s="20" t="e">
        <f>IF('Work-1'!D8='Work-1'!D7,'Work-1'!D7,'Work-1'!D8)</f>
        <v>#N/A</v>
      </c>
      <c r="E8" s="93" t="e">
        <f>IF($D8="","",IF($D$23=1,'RESULTS-1'!E8,IF($D$23=2,'RESULTS-2'!E8,IF($D$23=3,'RESULTS-3'!E8,""))))</f>
        <v>#N/A</v>
      </c>
      <c r="F8" s="93" t="e">
        <f>IF($D8="","",IF($D$23=1,'RESULTS-1'!G8,IF($D$23=2,'RESULTS-2'!G8,IF($D$23=3,'RESULTS-3'!G8,""))))</f>
        <v>#N/A</v>
      </c>
      <c r="G8" s="93" t="e">
        <f>IF($D8="","",IF($D$23=1,'RESULTS-1'!I8,IF($D$23=2,'RESULTS-2'!I8,IF($D$23=3,'RESULTS-3'!I8,""))))</f>
        <v>#N/A</v>
      </c>
      <c r="H8" s="93" t="e">
        <f>IF($D8="","",IF($D$23=1,'RESULTS-1'!K8,IF($D$23=2,'RESULTS-2'!K8,IF($D$23=3,'RESULTS-3'!K8,""))))</f>
        <v>#N/A</v>
      </c>
      <c r="I8" t="e">
        <f>IF(D8="","",'Work-1'!G8)</f>
        <v>#N/A</v>
      </c>
      <c r="J8" t="e">
        <f t="shared" si="0"/>
        <v>#N/A</v>
      </c>
      <c r="K8" t="e">
        <f t="shared" si="1"/>
        <v>#N/A</v>
      </c>
      <c r="M8" t="e">
        <f t="shared" si="2"/>
        <v>#N/A</v>
      </c>
    </row>
    <row r="9" spans="2:13" ht="20.25" hidden="1" customHeight="1" x14ac:dyDescent="0.2">
      <c r="D9" s="20" t="e">
        <f>IF('Work-1'!D9='Work-1'!D8,'Work-1'!D8,'Work-1'!D9)</f>
        <v>#N/A</v>
      </c>
      <c r="E9" s="93" t="e">
        <f>IF($D9="","",IF($D$23=1,'RESULTS-1'!E9,IF($D$23=2,'RESULTS-2'!E9,IF($D$23=3,'RESULTS-3'!E9,""))))</f>
        <v>#N/A</v>
      </c>
      <c r="F9" s="93" t="e">
        <f>IF($D9="","",IF($D$23=1,'RESULTS-1'!G9,IF($D$23=2,'RESULTS-2'!G9,IF($D$23=3,'RESULTS-3'!G9,""))))</f>
        <v>#N/A</v>
      </c>
      <c r="G9" s="93" t="e">
        <f>IF($D9="","",IF($D$23=1,'RESULTS-1'!I9,IF($D$23=2,'RESULTS-2'!I9,IF($D$23=3,'RESULTS-3'!I9,""))))</f>
        <v>#N/A</v>
      </c>
      <c r="H9" s="93" t="e">
        <f>IF($D9="","",IF($D$23=1,'RESULTS-1'!K9,IF($D$23=2,'RESULTS-2'!K9,IF($D$23=3,'RESULTS-3'!K9,""))))</f>
        <v>#N/A</v>
      </c>
      <c r="I9" t="e">
        <f>IF(D9="","",'Work-1'!G9)</f>
        <v>#N/A</v>
      </c>
      <c r="J9" t="e">
        <f t="shared" si="0"/>
        <v>#N/A</v>
      </c>
      <c r="K9" t="e">
        <f>IF(D9="","",ROUND(I9*4/J9,0))</f>
        <v>#N/A</v>
      </c>
      <c r="M9" t="e">
        <f t="shared" si="2"/>
        <v>#N/A</v>
      </c>
    </row>
    <row r="10" spans="2:13" ht="18.75" hidden="1" customHeight="1" x14ac:dyDescent="0.2">
      <c r="D10" s="20" t="e">
        <f>IF('Work-1'!D10='Work-1'!D9,'Work-1'!D9,'Work-1'!D10)</f>
        <v>#N/A</v>
      </c>
      <c r="E10" s="93" t="e">
        <f>IF($D10="","",IF($D$23=1,'RESULTS-1'!E10,IF($D$23=2,'RESULTS-2'!E10,IF($D$23=3,'RESULTS-3'!E10,""))))</f>
        <v>#N/A</v>
      </c>
      <c r="F10" s="93" t="e">
        <f>IF($D10="","",IF($D$23=1,'RESULTS-1'!G10,IF($D$23=2,'RESULTS-2'!G10,IF($D$23=3,'RESULTS-3'!G10,""))))</f>
        <v>#N/A</v>
      </c>
      <c r="G10" s="93" t="e">
        <f>IF($D10="","",IF($D$23=1,'RESULTS-1'!I10,IF($D$23=2,'RESULTS-2'!I10,IF($D$23=3,'RESULTS-3'!I10,""))))</f>
        <v>#N/A</v>
      </c>
      <c r="H10" s="93" t="e">
        <f>IF($D10="","",IF($D$23=1,'RESULTS-1'!K10,IF($D$23=2,'RESULTS-2'!K10,IF($D$23=3,'RESULTS-3'!K10,""))))</f>
        <v>#N/A</v>
      </c>
      <c r="I10" t="e">
        <f>IF(D10="","",'Work-1'!G10)</f>
        <v>#N/A</v>
      </c>
      <c r="J10" t="e">
        <f t="shared" si="0"/>
        <v>#N/A</v>
      </c>
      <c r="K10" t="e">
        <f t="shared" si="1"/>
        <v>#N/A</v>
      </c>
      <c r="M10" t="e">
        <f t="shared" si="2"/>
        <v>#N/A</v>
      </c>
    </row>
    <row r="11" spans="2:13" ht="18.75" hidden="1" customHeight="1" x14ac:dyDescent="0.2">
      <c r="D11" s="20" t="e">
        <f>IF('Work-1'!D11='Work-1'!D10,'Work-1'!D10,'Work-1'!D11)</f>
        <v>#N/A</v>
      </c>
      <c r="E11" s="93" t="e">
        <f>IF($D11="","",IF($D$23=1,'RESULTS-1'!E11,IF($D$23=2,'RESULTS-2'!E11,IF($D$23=3,'RESULTS-3'!E11,""))))</f>
        <v>#N/A</v>
      </c>
      <c r="F11" s="93" t="e">
        <f>IF($D11="","",IF($D$23=1,'RESULTS-1'!G11,IF($D$23=2,'RESULTS-2'!G11,IF($D$23=3,'RESULTS-3'!G11,""))))</f>
        <v>#N/A</v>
      </c>
      <c r="G11" s="93" t="e">
        <f>IF($D11="","",IF($D$23=1,'RESULTS-1'!I11,IF($D$23=2,'RESULTS-2'!I11,IF($D$23=3,'RESULTS-3'!I11,""))))</f>
        <v>#N/A</v>
      </c>
      <c r="H11" s="93" t="e">
        <f>IF($D11="","",IF($D$23=1,'RESULTS-1'!K11,IF($D$23=2,'RESULTS-2'!K11,IF($D$23=3,'RESULTS-3'!K11,""))))</f>
        <v>#N/A</v>
      </c>
      <c r="I11" t="e">
        <f>IF(D11="","",'Work-1'!G11)</f>
        <v>#N/A</v>
      </c>
      <c r="J11" t="e">
        <f t="shared" si="0"/>
        <v>#N/A</v>
      </c>
      <c r="K11" t="e">
        <f t="shared" si="1"/>
        <v>#N/A</v>
      </c>
      <c r="M11" t="e">
        <f t="shared" si="2"/>
        <v>#N/A</v>
      </c>
    </row>
    <row r="12" spans="2:13" ht="20.25" hidden="1" customHeight="1" x14ac:dyDescent="0.2">
      <c r="D12" s="20" t="e">
        <f>IF('Work-1'!D12='Work-1'!D11,'Work-1'!D11,'Work-1'!D12)</f>
        <v>#N/A</v>
      </c>
      <c r="E12" s="93" t="e">
        <f>IF($D12="","",IF($D$23=1,'RESULTS-1'!E12,IF($D$23=2,'RESULTS-2'!E12,IF($D$23=3,'RESULTS-3'!E12,""))))</f>
        <v>#N/A</v>
      </c>
      <c r="F12" s="93" t="e">
        <f>IF($D12="","",IF($D$23=1,'RESULTS-1'!G12,IF($D$23=2,'RESULTS-2'!G12,IF($D$23=3,'RESULTS-3'!G12,""))))</f>
        <v>#N/A</v>
      </c>
      <c r="G12" s="93" t="e">
        <f>IF($D12="","",IF($D$23=1,'RESULTS-1'!I12,IF($D$23=2,'RESULTS-2'!I12,IF($D$23=3,'RESULTS-3'!I12,""))))</f>
        <v>#N/A</v>
      </c>
      <c r="H12" s="93" t="e">
        <f>IF($D12="","",IF($D$23=1,'RESULTS-1'!K12,IF($D$23=2,'RESULTS-2'!K12,IF($D$23=3,'RESULTS-3'!K12,""))))</f>
        <v>#N/A</v>
      </c>
      <c r="I12" t="e">
        <f>IF(D12="","",'Work-1'!G12)</f>
        <v>#N/A</v>
      </c>
      <c r="J12" t="e">
        <f t="shared" si="0"/>
        <v>#N/A</v>
      </c>
      <c r="K12" t="e">
        <f t="shared" si="1"/>
        <v>#N/A</v>
      </c>
      <c r="M12" t="e">
        <f t="shared" si="2"/>
        <v>#N/A</v>
      </c>
    </row>
    <row r="13" spans="2:13" ht="18.75" hidden="1" customHeight="1" x14ac:dyDescent="0.2">
      <c r="D13" s="20" t="e">
        <f>IF('Work-1'!D13='Work-1'!D12,'Work-1'!D12,'Work-1'!D13)</f>
        <v>#N/A</v>
      </c>
      <c r="E13" s="93" t="e">
        <f>IF($D13="","",IF($D$23=1,'RESULTS-1'!E13,IF($D$23=2,'RESULTS-2'!E13,IF($D$23=3,'RESULTS-3'!E13,""))))</f>
        <v>#N/A</v>
      </c>
      <c r="F13" s="93" t="e">
        <f>IF($D13="","",IF($D$23=1,'RESULTS-1'!G13,IF($D$23=2,'RESULTS-2'!G13,IF($D$23=3,'RESULTS-3'!G13,""))))</f>
        <v>#N/A</v>
      </c>
      <c r="G13" s="93" t="e">
        <f>IF($D13="","",IF($D$23=1,'RESULTS-1'!I13,IF($D$23=2,'RESULTS-2'!I13,IF($D$23=3,'RESULTS-3'!I13,""))))</f>
        <v>#N/A</v>
      </c>
      <c r="H13" s="93" t="e">
        <f>IF($D13="","",IF($D$23=1,'RESULTS-1'!K13,IF($D$23=2,'RESULTS-2'!K13,IF($D$23=3,'RESULTS-3'!K13,""))))</f>
        <v>#N/A</v>
      </c>
      <c r="I13" t="e">
        <f>IF(D13="","",'Work-1'!G13)</f>
        <v>#N/A</v>
      </c>
      <c r="J13" t="e">
        <f t="shared" si="0"/>
        <v>#N/A</v>
      </c>
      <c r="K13" t="e">
        <f t="shared" si="1"/>
        <v>#N/A</v>
      </c>
      <c r="M13" t="e">
        <f t="shared" si="2"/>
        <v>#N/A</v>
      </c>
    </row>
    <row r="14" spans="2:13" ht="18.75" hidden="1" customHeight="1" x14ac:dyDescent="0.2">
      <c r="D14" s="20" t="e">
        <f>IF('Work-1'!D14='Work-1'!D13,'Work-1'!D13,'Work-1'!D14)</f>
        <v>#N/A</v>
      </c>
      <c r="E14" s="93" t="e">
        <f>IF($D14="","",IF($D$23=1,'RESULTS-1'!E14,IF($D$23=2,'RESULTS-2'!E14,IF($D$23=3,'RESULTS-3'!E14,""))))</f>
        <v>#N/A</v>
      </c>
      <c r="F14" s="93" t="e">
        <f>IF($D14="","",IF($D$23=1,'RESULTS-1'!G14,IF($D$23=2,'RESULTS-2'!G14,IF($D$23=3,'RESULTS-3'!G14,""))))</f>
        <v>#N/A</v>
      </c>
      <c r="G14" s="93" t="e">
        <f>IF($D14="","",IF($D$23=1,'RESULTS-1'!I14,IF($D$23=2,'RESULTS-2'!I14,IF($D$23=3,'RESULTS-3'!I14,""))))</f>
        <v>#N/A</v>
      </c>
      <c r="H14" s="93" t="e">
        <f>IF($D14="","",IF($D$23=1,'RESULTS-1'!K14,IF($D$23=2,'RESULTS-2'!K14,IF($D$23=3,'RESULTS-3'!K14,""))))</f>
        <v>#N/A</v>
      </c>
      <c r="I14" t="e">
        <f>IF(D14="","",'Work-1'!G14)</f>
        <v>#N/A</v>
      </c>
      <c r="J14" t="e">
        <f t="shared" si="0"/>
        <v>#N/A</v>
      </c>
      <c r="K14" t="e">
        <f t="shared" si="1"/>
        <v>#N/A</v>
      </c>
      <c r="M14" t="e">
        <f t="shared" si="2"/>
        <v>#N/A</v>
      </c>
    </row>
    <row r="15" spans="2:13" ht="17.25" hidden="1" customHeight="1" x14ac:dyDescent="0.2">
      <c r="D15" s="20" t="e">
        <f>IF('Work-1'!D15='Work-1'!D14,'Work-1'!D14,'Work-1'!D15)</f>
        <v>#N/A</v>
      </c>
      <c r="E15" s="93" t="e">
        <f>IF($D15="","",IF($D$23=1,'RESULTS-1'!E15,IF($D$23=2,'RESULTS-2'!E15,IF($D$23=3,'RESULTS-3'!E15,""))))</f>
        <v>#N/A</v>
      </c>
      <c r="F15" s="93" t="e">
        <f>IF($D15="","",IF($D$23=1,'RESULTS-1'!G15,IF($D$23=2,'RESULTS-2'!G15,IF($D$23=3,'RESULTS-3'!G15,""))))</f>
        <v>#N/A</v>
      </c>
      <c r="G15" s="93" t="e">
        <f>IF($D15="","",IF($D$23=1,'RESULTS-1'!I15,IF($D$23=2,'RESULTS-2'!I15,IF($D$23=3,'RESULTS-3'!I15,""))))</f>
        <v>#N/A</v>
      </c>
      <c r="H15" s="93" t="e">
        <f>IF($D15="","",IF($D$23=1,'RESULTS-1'!K15,IF($D$23=2,'RESULTS-2'!K15,IF($D$23=3,'RESULTS-3'!K15,""))))</f>
        <v>#N/A</v>
      </c>
      <c r="I15" s="2" t="e">
        <f>IF(D15="","",'Work-1'!G15)</f>
        <v>#N/A</v>
      </c>
      <c r="J15" t="e">
        <f t="shared" si="0"/>
        <v>#N/A</v>
      </c>
      <c r="K15" t="e">
        <f t="shared" si="1"/>
        <v>#N/A</v>
      </c>
      <c r="M15" t="e">
        <f t="shared" si="2"/>
        <v>#N/A</v>
      </c>
    </row>
    <row r="16" spans="2:13" ht="17.25" hidden="1" customHeight="1" x14ac:dyDescent="0.2">
      <c r="D16" s="20" t="e">
        <f>IF('Work-1'!D16='Work-1'!D15,'Work-1'!D15,'Work-1'!D16)</f>
        <v>#N/A</v>
      </c>
      <c r="E16" s="93" t="e">
        <f>IF($D16="","",IF($D$23=1,'RESULTS-1'!E16,IF($D$23=2,'RESULTS-2'!E16,IF($D$23=3,'RESULTS-3'!E16,""))))</f>
        <v>#N/A</v>
      </c>
      <c r="F16" s="93" t="e">
        <f>IF($D16="","",IF($D$23=1,'RESULTS-1'!G16,IF($D$23=2,'RESULTS-2'!G16,IF($D$23=3,'RESULTS-3'!G16,""))))</f>
        <v>#N/A</v>
      </c>
      <c r="G16" s="93" t="e">
        <f>IF($D16="","",IF($D$23=1,'RESULTS-1'!I16,IF($D$23=2,'RESULTS-2'!I16,IF($D$23=3,'RESULTS-3'!I16,""))))</f>
        <v>#N/A</v>
      </c>
      <c r="H16" s="93" t="e">
        <f>IF($D16="","",IF($D$23=1,'RESULTS-1'!K16,IF($D$23=2,'RESULTS-2'!K16,IF($D$23=3,'RESULTS-3'!K16,""))))</f>
        <v>#N/A</v>
      </c>
      <c r="I16" t="e">
        <f>IF(D16="","",'Work-1'!G16)</f>
        <v>#N/A</v>
      </c>
      <c r="J16" t="e">
        <f>IF(H16="Vacant-1",COUNTIF(E16:G16,"&lt;&gt;0"),IF(H16="Vacant-2",COUNTIF(E16:G16,"&lt;&gt;0"),IF(H16="Vacant-3",COUNTIF(E16:G16,"&lt;&gt;0"),COUNTIF(E16:H16,"&lt;&gt;0"))))</f>
        <v>#N/A</v>
      </c>
      <c r="K16" t="e">
        <f t="shared" si="1"/>
        <v>#N/A</v>
      </c>
      <c r="M16" t="e">
        <f t="shared" si="2"/>
        <v>#N/A</v>
      </c>
    </row>
    <row r="17" spans="1:13" ht="17.25" hidden="1" customHeight="1" x14ac:dyDescent="0.2">
      <c r="D17" s="20" t="e">
        <f>IF('Work-1'!D17='Work-1'!D16,'Work-1'!D16,'Work-1'!D17)</f>
        <v>#N/A</v>
      </c>
      <c r="E17" s="93" t="e">
        <f>IF($D17="","",IF($D$23=1,'RESULTS-1'!E17,IF($D$23=2,'RESULTS-2'!E17,IF($D$23=3,'RESULTS-3'!E17,""))))</f>
        <v>#N/A</v>
      </c>
      <c r="F17" s="93" t="e">
        <f>IF($D17="","",IF($D$23=1,'RESULTS-1'!G17,IF($D$23=2,'RESULTS-2'!G17,IF($D$23=3,'RESULTS-3'!G17,""))))</f>
        <v>#N/A</v>
      </c>
      <c r="G17" s="93" t="e">
        <f>IF($D17="","",IF($D$23=1,'RESULTS-1'!I17,IF($D$23=2,'RESULTS-2'!I17,IF($D$23=3,'RESULTS-3'!I17,""))))</f>
        <v>#N/A</v>
      </c>
      <c r="H17" s="93" t="e">
        <f>IF($D17="","",IF($D$23=1,'RESULTS-1'!K17,IF($D$23=2,'RESULTS-2'!K17,IF($D$23=3,'RESULTS-3'!K17,""))))</f>
        <v>#N/A</v>
      </c>
      <c r="I17" t="e">
        <f>IF(D17="","",'Work-1'!G17)</f>
        <v>#N/A</v>
      </c>
      <c r="J17" t="e">
        <f>IF(H17="Vacant-1",COUNTIF(E17:G17,"&lt;&gt;0"),IF(H17="Vacant-2",COUNTIF(E17:G17,"&lt;&gt;0"),IF(H17="Vacant-3",COUNTIF(E17:G17,"&lt;&gt;0"),COUNTIF(E17:H17,"&lt;&gt;0"))))</f>
        <v>#N/A</v>
      </c>
      <c r="K17" t="e">
        <f t="shared" si="1"/>
        <v>#N/A</v>
      </c>
      <c r="M17" t="e">
        <f t="shared" si="2"/>
        <v>#N/A</v>
      </c>
    </row>
    <row r="18" spans="1:13" ht="16.5" hidden="1" customHeight="1" x14ac:dyDescent="0.2">
      <c r="D18" s="20" t="e">
        <f>IF('Work-1'!D18='Work-1'!D17,'Work-1'!D17,'Work-1'!D18)</f>
        <v>#N/A</v>
      </c>
      <c r="E18" s="93" t="e">
        <f>IF($D18="","",IF($D$23=1,'RESULTS-1'!E18,IF($D$23=2,'RESULTS-2'!E18,IF($D$23=3,'RESULTS-3'!E18,""))))</f>
        <v>#N/A</v>
      </c>
      <c r="F18" s="93" t="e">
        <f>IF($D18="","",IF($D$23=1,'RESULTS-1'!G18,IF($D$23=2,'RESULTS-2'!G18,IF($D$23=3,'RESULTS-3'!G18,""))))</f>
        <v>#N/A</v>
      </c>
      <c r="G18" s="93" t="e">
        <f>IF($D18="","",IF($D$23=1,'RESULTS-1'!I18,IF($D$23=2,'RESULTS-2'!I18,IF($D$23=3,'RESULTS-3'!I18,""))))</f>
        <v>#N/A</v>
      </c>
      <c r="H18" s="93" t="e">
        <f>IF($D18="","",IF($D$23=1,'RESULTS-1'!K18,IF($D$23=2,'RESULTS-2'!K18,IF($D$23=3,'RESULTS-3'!K18,""))))</f>
        <v>#N/A</v>
      </c>
      <c r="I18" t="e">
        <f>IF(D18="","",'Work-1'!G18)</f>
        <v>#N/A</v>
      </c>
      <c r="J18" t="e">
        <f>IF(H18="Vacant-1",COUNTIF(E18:G18,"&lt;&gt;0"),IF(H18="Vacant-2",COUNTIF(E18:G18,"&lt;&gt;0"),IF(H18="Vacant-3",COUNTIF(E18:G18,"&lt;&gt;0"),COUNTIF(E18:H18,"&lt;&gt;0"))))</f>
        <v>#N/A</v>
      </c>
      <c r="K18" t="e">
        <f t="shared" si="1"/>
        <v>#N/A</v>
      </c>
      <c r="M18" t="e">
        <f t="shared" si="2"/>
        <v>#N/A</v>
      </c>
    </row>
    <row r="19" spans="1:13" ht="16.5" hidden="1" customHeight="1" x14ac:dyDescent="0.2">
      <c r="D19" s="20" t="e">
        <f>IF('Work-1'!D19='Work-1'!D18,'Work-1'!D18,'Work-1'!D19)</f>
        <v>#N/A</v>
      </c>
      <c r="E19" s="93" t="e">
        <f>IF($D19="","",IF($D$23=1,'RESULTS-1'!E19,IF($D$23=2,'RESULTS-2'!E19,IF($D$23=3,'RESULTS-3'!E19,""))))</f>
        <v>#N/A</v>
      </c>
      <c r="F19" s="93" t="e">
        <f>IF($D19="","",IF($D$23=1,'RESULTS-1'!G19,IF($D$23=2,'RESULTS-2'!G19,IF($D$23=3,'RESULTS-3'!G19,""))))</f>
        <v>#N/A</v>
      </c>
      <c r="G19" s="93" t="e">
        <f>IF($D19="","",IF($D$23=1,'RESULTS-1'!I19,IF($D$23=2,'RESULTS-2'!I19,IF($D$23=3,'RESULTS-3'!I19,""))))</f>
        <v>#N/A</v>
      </c>
      <c r="H19" s="93" t="e">
        <f>IF($D19="","",IF($D$23=1,'RESULTS-1'!K19,IF($D$23=2,'RESULTS-2'!K19,IF($D$23=3,'RESULTS-3'!K19,""))))</f>
        <v>#N/A</v>
      </c>
      <c r="J19" t="e">
        <f>IF(H19="Vacant-1",COUNTIF(E19:G19,"&lt;&gt;0"),IF(H19="Vacant-2",COUNTIF(E19:G19,"&lt;&gt;0"),IF(H19="Vacant-3",COUNTIF(E19:G19,"&lt;&gt;0"),COUNTIF(E19:H19,"&lt;&gt;0"))))</f>
        <v>#N/A</v>
      </c>
      <c r="K19" t="e">
        <f t="shared" si="1"/>
        <v>#N/A</v>
      </c>
      <c r="M19" t="e">
        <f t="shared" si="2"/>
        <v>#N/A</v>
      </c>
    </row>
    <row r="20" spans="1:13" ht="14.25" hidden="1" customHeight="1" x14ac:dyDescent="0.2">
      <c r="D20" s="20" t="e">
        <f>IF('Work-1'!D20='Work-1'!D19,'Work-1'!D19,'Work-1'!D20)</f>
        <v>#N/A</v>
      </c>
      <c r="E20" s="154"/>
      <c r="F20" s="154"/>
      <c r="G20" s="154"/>
      <c r="H20" s="154"/>
      <c r="I20" s="68"/>
      <c r="M20" t="e">
        <f>SUM(M4:M19)</f>
        <v>#N/A</v>
      </c>
    </row>
    <row r="21" spans="1:13" x14ac:dyDescent="0.2">
      <c r="B21" s="93"/>
      <c r="C21" s="155"/>
      <c r="D21" s="93"/>
      <c r="E21" s="93"/>
      <c r="F21" s="93"/>
      <c r="G21" s="2"/>
    </row>
    <row r="22" spans="1:13" ht="18.75" thickBot="1" x14ac:dyDescent="0.25">
      <c r="B22" s="93"/>
      <c r="C22" s="155"/>
      <c r="D22" s="191" t="s">
        <v>131</v>
      </c>
      <c r="E22" s="93"/>
      <c r="F22" s="93"/>
      <c r="G22" s="2" t="s">
        <v>114</v>
      </c>
      <c r="H22" t="s">
        <v>115</v>
      </c>
      <c r="I22" t="s">
        <v>124</v>
      </c>
      <c r="J22" t="s">
        <v>104</v>
      </c>
    </row>
    <row r="23" spans="1:13" ht="34.5" customHeight="1" thickTop="1" thickBot="1" x14ac:dyDescent="0.25">
      <c r="A23" s="69"/>
      <c r="B23" s="191"/>
      <c r="C23" s="168"/>
      <c r="D23" s="157">
        <v>1</v>
      </c>
      <c r="F23" s="155"/>
      <c r="G23" s="156" t="e">
        <f>SUM(I4:I20)*4</f>
        <v>#N/A</v>
      </c>
      <c r="H23" s="167">
        <f>NAMES!AB20*4</f>
        <v>0</v>
      </c>
      <c r="I23" s="167" t="e">
        <f>M20</f>
        <v>#N/A</v>
      </c>
    </row>
    <row r="24" spans="1:13" ht="13.5" thickTop="1" x14ac:dyDescent="0.2">
      <c r="B24" s="20" t="str">
        <f>"DAY -"&amp;D23</f>
        <v>DAY -1</v>
      </c>
      <c r="C24" s="69"/>
    </row>
    <row r="25" spans="1:13" x14ac:dyDescent="0.2">
      <c r="I25" s="163" t="str">
        <f>IF(NAMES!AB5="","",NAMES!AB5)</f>
        <v/>
      </c>
      <c r="J25" t="str">
        <f>IF(NAMES!AB5="","",NAMES!AA5)</f>
        <v/>
      </c>
    </row>
    <row r="26" spans="1:13" x14ac:dyDescent="0.2">
      <c r="I26" s="163" t="str">
        <f>IF(NAMES!AB6="","",NAMES!AB6)</f>
        <v/>
      </c>
      <c r="J26" t="str">
        <f>IF(NAMES!AB6="","",NAMES!AA6)</f>
        <v/>
      </c>
    </row>
    <row r="27" spans="1:13" ht="21.95" customHeight="1" thickBot="1" x14ac:dyDescent="0.25">
      <c r="I27" s="163" t="str">
        <f>IF(NAMES!AB7="","",NAMES!AB7)</f>
        <v/>
      </c>
      <c r="J27" t="str">
        <f>IF(NAMES!AB7="","",NAMES!AA7)</f>
        <v/>
      </c>
    </row>
    <row r="28" spans="1:13" ht="21.95" customHeight="1" x14ac:dyDescent="0.3">
      <c r="B28" s="195" t="str">
        <f>$D$1</f>
        <v>DAY-1     BUYIN</v>
      </c>
      <c r="C28" s="177"/>
      <c r="D28" s="195" t="str">
        <f>$D$1</f>
        <v>DAY-1     BUYIN</v>
      </c>
      <c r="I28" s="163" t="str">
        <f>IF(NAMES!AB8="","",NAMES!AB8)</f>
        <v/>
      </c>
      <c r="J28" t="str">
        <f>IF(NAMES!AB8="","",NAMES!AA8)</f>
        <v/>
      </c>
    </row>
    <row r="29" spans="1:13" ht="21.95" customHeight="1" x14ac:dyDescent="0.3">
      <c r="B29" s="170" t="str">
        <f>E$3</f>
        <v>FLIGHT A</v>
      </c>
      <c r="C29" s="170"/>
      <c r="D29" s="170" t="str">
        <f>F$3</f>
        <v>FLIGHT B</v>
      </c>
      <c r="I29" s="163" t="str">
        <f>IF(NAMES!AB9="","",NAMES!AB9)</f>
        <v/>
      </c>
      <c r="J29" t="str">
        <f>IF(NAMES!AB9="","",NAMES!AA9)</f>
        <v/>
      </c>
    </row>
    <row r="30" spans="1:13" ht="21.95" customHeight="1" x14ac:dyDescent="0.3">
      <c r="A30" s="169"/>
      <c r="B30" s="170" t="str">
        <f>$D$3&amp;"  "&amp;$D$4</f>
        <v>PLACE  1</v>
      </c>
      <c r="C30" s="170"/>
      <c r="D30" s="170" t="str">
        <f>$D$3&amp;"  "&amp;$D$4</f>
        <v>PLACE  1</v>
      </c>
      <c r="I30" s="163" t="str">
        <f>IF(NAMES!AB10="","",NAMES!AB10)</f>
        <v/>
      </c>
      <c r="J30" t="str">
        <f>IF(NAMES!AB10="","",NAMES!AA10)</f>
        <v/>
      </c>
    </row>
    <row r="31" spans="1:13" ht="21.95" customHeight="1" x14ac:dyDescent="0.3">
      <c r="A31" s="169"/>
      <c r="B31" s="171" t="e">
        <f>IF(B32="","",$K$4)</f>
        <v>#N/A</v>
      </c>
      <c r="C31" s="171"/>
      <c r="D31" s="171" t="e">
        <f>IF(D32="","",$K$4)</f>
        <v>#N/A</v>
      </c>
      <c r="I31" s="163" t="str">
        <f>IF(NAMES!AB11="","",NAMES!AB11)</f>
        <v/>
      </c>
      <c r="J31" t="str">
        <f>IF(NAMES!AB11="","",NAMES!AA11)</f>
        <v/>
      </c>
    </row>
    <row r="32" spans="1:13" ht="21.95" customHeight="1" thickBot="1" x14ac:dyDescent="0.35">
      <c r="A32" s="169"/>
      <c r="B32" s="196" t="e">
        <f>E$4</f>
        <v>#N/A</v>
      </c>
      <c r="C32" s="178"/>
      <c r="D32" s="196" t="e">
        <f>F$4</f>
        <v>#N/A</v>
      </c>
      <c r="I32" s="163" t="str">
        <f>IF(NAMES!AB12="","",NAMES!AB12)</f>
        <v/>
      </c>
      <c r="J32" t="str">
        <f>IF(NAMES!AB12="","",NAMES!AA12)</f>
        <v/>
      </c>
    </row>
    <row r="33" spans="1:10" ht="24" customHeight="1" x14ac:dyDescent="0.3">
      <c r="A33" s="169"/>
      <c r="B33" s="172"/>
      <c r="C33" s="179"/>
      <c r="D33" s="172"/>
      <c r="I33" s="163" t="str">
        <f>IF(NAMES!AB13="","",NAMES!AB13)</f>
        <v/>
      </c>
      <c r="J33" t="str">
        <f>IF(NAMES!AB13="","",NAMES!AA13)</f>
        <v/>
      </c>
    </row>
    <row r="34" spans="1:10" ht="24" customHeight="1" thickBot="1" x14ac:dyDescent="0.35">
      <c r="A34" s="169"/>
      <c r="I34" s="163" t="str">
        <f>IF(NAMES!AB14="","",NAMES!AB14)</f>
        <v/>
      </c>
      <c r="J34" t="str">
        <f>IF(NAMES!AB14="","",NAMES!AA14)</f>
        <v/>
      </c>
    </row>
    <row r="35" spans="1:10" ht="21.95" customHeight="1" x14ac:dyDescent="0.3">
      <c r="A35" s="169"/>
      <c r="B35" s="195" t="str">
        <f>$D$1</f>
        <v>DAY-1     BUYIN</v>
      </c>
      <c r="C35" s="177"/>
      <c r="D35" s="195" t="str">
        <f>$D$1</f>
        <v>DAY-1     BUYIN</v>
      </c>
      <c r="I35" s="163" t="str">
        <f>IF(NAMES!AB15="","",NAMES!AB15)</f>
        <v/>
      </c>
      <c r="J35" t="str">
        <f>IF(NAMES!AB15="","",NAMES!AA15)</f>
        <v/>
      </c>
    </row>
    <row r="36" spans="1:10" ht="21.95" customHeight="1" x14ac:dyDescent="0.3">
      <c r="A36" s="169"/>
      <c r="B36" s="170" t="str">
        <f>G$3</f>
        <v>FLIGHT C</v>
      </c>
      <c r="C36" s="170"/>
      <c r="D36" s="170" t="str">
        <f>H$3</f>
        <v>FLIGHT D</v>
      </c>
      <c r="I36" s="163" t="str">
        <f>IF(NAMES!AB17="","",NAMES!AB17)</f>
        <v/>
      </c>
      <c r="J36" t="str">
        <f>IF(NAMES!AB17="","",NAMES!AA17)</f>
        <v/>
      </c>
    </row>
    <row r="37" spans="1:10" ht="21.95" customHeight="1" x14ac:dyDescent="0.3">
      <c r="A37" s="169"/>
      <c r="B37" s="170" t="str">
        <f>$D$3&amp;"  "&amp;$D$4</f>
        <v>PLACE  1</v>
      </c>
      <c r="C37" s="170"/>
      <c r="D37" s="170" t="str">
        <f>$D$3&amp;"  "&amp;$D$4</f>
        <v>PLACE  1</v>
      </c>
    </row>
    <row r="38" spans="1:10" ht="21.95" customHeight="1" x14ac:dyDescent="0.3">
      <c r="A38" s="169"/>
      <c r="B38" s="171" t="e">
        <f>IF(B39="","",$K$4)</f>
        <v>#N/A</v>
      </c>
      <c r="C38" s="171"/>
      <c r="D38" s="171" t="e">
        <f>IF(D39="","",$K$4)</f>
        <v>#N/A</v>
      </c>
    </row>
    <row r="39" spans="1:10" ht="21.95" customHeight="1" thickBot="1" x14ac:dyDescent="0.35">
      <c r="A39" s="169"/>
      <c r="B39" s="196" t="e">
        <f>G$4</f>
        <v>#N/A</v>
      </c>
      <c r="C39" s="178"/>
      <c r="D39" s="186" t="e">
        <f>IF($B30="","",IF(H$4="Vacant-1","",IF(H$4="Vacant-2","",IF(H$4="Vacant-3","",H$4))))</f>
        <v>#N/A</v>
      </c>
    </row>
    <row r="40" spans="1:10" ht="24" customHeight="1" x14ac:dyDescent="0.3">
      <c r="A40" s="169"/>
      <c r="B40" s="172"/>
      <c r="C40" s="179"/>
      <c r="D40" s="172"/>
    </row>
    <row r="41" spans="1:10" ht="24" customHeight="1" thickBot="1" x14ac:dyDescent="0.35">
      <c r="A41" s="169"/>
    </row>
    <row r="42" spans="1:10" ht="21.95" customHeight="1" x14ac:dyDescent="0.3">
      <c r="A42" s="169"/>
      <c r="B42" s="195" t="str">
        <f>$D$1</f>
        <v>DAY-1     BUYIN</v>
      </c>
      <c r="C42" s="177"/>
      <c r="D42" s="195" t="str">
        <f>$D$1</f>
        <v>DAY-1     BUYIN</v>
      </c>
    </row>
    <row r="43" spans="1:10" ht="21.95" customHeight="1" x14ac:dyDescent="0.3">
      <c r="A43" s="169"/>
      <c r="B43" s="170" t="str">
        <f>B29</f>
        <v>FLIGHT A</v>
      </c>
      <c r="C43" s="170"/>
      <c r="D43" s="170" t="str">
        <f>D29</f>
        <v>FLIGHT B</v>
      </c>
    </row>
    <row r="44" spans="1:10" ht="21.95" customHeight="1" x14ac:dyDescent="0.3">
      <c r="A44" s="173"/>
      <c r="B44" s="170" t="e">
        <f>IF($I5=0,"",$D$3&amp;"  "&amp;$D$5)</f>
        <v>#N/A</v>
      </c>
      <c r="C44" s="170"/>
      <c r="D44" s="170" t="e">
        <f>IF($I5=0,"",$D$3&amp;"  "&amp;$D$5)</f>
        <v>#N/A</v>
      </c>
    </row>
    <row r="45" spans="1:10" ht="21.95" customHeight="1" x14ac:dyDescent="0.3">
      <c r="B45" s="171" t="e">
        <f>IF(B46=0,"",$K$5)</f>
        <v>#N/A</v>
      </c>
      <c r="C45" s="171"/>
      <c r="D45" s="171" t="e">
        <f>IF(D46=0,"",$K$5)</f>
        <v>#N/A</v>
      </c>
    </row>
    <row r="46" spans="1:10" ht="21.95" customHeight="1" thickBot="1" x14ac:dyDescent="0.35">
      <c r="A46" s="169"/>
      <c r="B46" s="196" t="e">
        <f>IF($B44="","",E$5)</f>
        <v>#N/A</v>
      </c>
      <c r="C46" s="178"/>
      <c r="D46" s="196" t="e">
        <f>IF($B44="","",F$5)</f>
        <v>#N/A</v>
      </c>
    </row>
    <row r="47" spans="1:10" ht="24" customHeight="1" x14ac:dyDescent="0.3">
      <c r="A47" s="173"/>
      <c r="B47" s="172"/>
      <c r="C47" s="179"/>
      <c r="D47" s="172"/>
    </row>
    <row r="48" spans="1:10" ht="24" customHeight="1" thickBot="1" x14ac:dyDescent="0.35">
      <c r="A48" s="169"/>
    </row>
    <row r="49" spans="1:4" ht="21.95" customHeight="1" x14ac:dyDescent="0.3">
      <c r="A49" s="169"/>
      <c r="B49" s="195" t="str">
        <f>$D$1</f>
        <v>DAY-1     BUYIN</v>
      </c>
      <c r="C49" s="177"/>
      <c r="D49" s="195" t="str">
        <f>$D$1</f>
        <v>DAY-1     BUYIN</v>
      </c>
    </row>
    <row r="50" spans="1:4" ht="21.95" customHeight="1" x14ac:dyDescent="0.3">
      <c r="A50" s="169"/>
      <c r="B50" s="170" t="str">
        <f>B36</f>
        <v>FLIGHT C</v>
      </c>
      <c r="C50" s="170"/>
      <c r="D50" s="170" t="str">
        <f>D36</f>
        <v>FLIGHT D</v>
      </c>
    </row>
    <row r="51" spans="1:4" ht="21.95" customHeight="1" x14ac:dyDescent="0.3">
      <c r="A51" s="169"/>
      <c r="B51" s="170" t="e">
        <f>IF($I5=0,"",$D$3&amp;"  "&amp;$D$5)</f>
        <v>#N/A</v>
      </c>
      <c r="C51" s="170"/>
      <c r="D51" s="170" t="e">
        <f>IF($I5=0,"",$D$3&amp;"  "&amp;$D$5)</f>
        <v>#N/A</v>
      </c>
    </row>
    <row r="52" spans="1:4" ht="21.95" customHeight="1" x14ac:dyDescent="0.3">
      <c r="B52" s="171" t="e">
        <f>IF(B53=0,"",$K$5)</f>
        <v>#N/A</v>
      </c>
      <c r="C52" s="171"/>
      <c r="D52" s="171" t="e">
        <f>IF(D53="","",$K$5)</f>
        <v>#N/A</v>
      </c>
    </row>
    <row r="53" spans="1:4" ht="21.95" customHeight="1" thickBot="1" x14ac:dyDescent="0.35">
      <c r="A53" s="169"/>
      <c r="B53" s="196" t="e">
        <f>IF($B44="","",G$5)</f>
        <v>#N/A</v>
      </c>
      <c r="C53" s="178"/>
      <c r="D53" s="186" t="e">
        <f>IF($B44="","",IF(H$5="Vacant-1","",IF(H$5="Vacant-2","",IF(H$5="Vacant-3","",H$5))))</f>
        <v>#N/A</v>
      </c>
    </row>
    <row r="54" spans="1:4" ht="24" customHeight="1" x14ac:dyDescent="0.3">
      <c r="A54" s="169"/>
    </row>
    <row r="55" spans="1:4" ht="24" customHeight="1" thickBot="1" x14ac:dyDescent="0.35">
      <c r="A55" s="169"/>
    </row>
    <row r="56" spans="1:4" ht="21.95" customHeight="1" x14ac:dyDescent="0.3">
      <c r="A56" s="169"/>
      <c r="B56" s="195" t="str">
        <f>$D$1</f>
        <v>DAY-1     BUYIN</v>
      </c>
      <c r="C56" s="177"/>
      <c r="D56" s="195" t="str">
        <f>$D$1</f>
        <v>DAY-1     BUYIN</v>
      </c>
    </row>
    <row r="57" spans="1:4" ht="21.95" customHeight="1" x14ac:dyDescent="0.3">
      <c r="A57" s="169"/>
      <c r="B57" s="170" t="str">
        <f>B43</f>
        <v>FLIGHT A</v>
      </c>
      <c r="C57" s="170"/>
      <c r="D57" s="170" t="str">
        <f>D43</f>
        <v>FLIGHT B</v>
      </c>
    </row>
    <row r="58" spans="1:4" ht="21.95" customHeight="1" x14ac:dyDescent="0.3">
      <c r="A58" s="169"/>
      <c r="B58" s="170" t="e">
        <f>IF($I6=0,"",$D$3&amp;"  "&amp;$D$6)</f>
        <v>#N/A</v>
      </c>
      <c r="C58" s="170"/>
      <c r="D58" s="170" t="e">
        <f>IF($I6=0,"",$D$3&amp;"  "&amp;$D$6)</f>
        <v>#N/A</v>
      </c>
    </row>
    <row r="59" spans="1:4" ht="21.95" customHeight="1" x14ac:dyDescent="0.3">
      <c r="B59" s="171" t="e">
        <f>IF(B60="","",$K$6)</f>
        <v>#N/A</v>
      </c>
      <c r="C59" s="171"/>
      <c r="D59" s="171" t="e">
        <f>IF(D60="","",$K$6)</f>
        <v>#N/A</v>
      </c>
    </row>
    <row r="60" spans="1:4" ht="21.95" customHeight="1" thickBot="1" x14ac:dyDescent="0.35">
      <c r="A60" s="169"/>
      <c r="B60" s="196" t="e">
        <f>IF($B58="","",E$6)</f>
        <v>#N/A</v>
      </c>
      <c r="C60" s="178"/>
      <c r="D60" s="196" t="e">
        <f>IF($B58="","",F$6)</f>
        <v>#N/A</v>
      </c>
    </row>
    <row r="61" spans="1:4" ht="21.95" customHeight="1" thickBot="1" x14ac:dyDescent="0.35">
      <c r="A61" s="169"/>
    </row>
    <row r="62" spans="1:4" ht="21.95" customHeight="1" x14ac:dyDescent="0.3">
      <c r="A62" s="169"/>
      <c r="B62" s="195" t="str">
        <f>$D$1</f>
        <v>DAY-1     BUYIN</v>
      </c>
      <c r="C62" s="177"/>
      <c r="D62" s="195" t="str">
        <f>$D$1</f>
        <v>DAY-1     BUYIN</v>
      </c>
    </row>
    <row r="63" spans="1:4" ht="21.95" customHeight="1" x14ac:dyDescent="0.3">
      <c r="A63" s="169"/>
      <c r="B63" s="170" t="str">
        <f>B50</f>
        <v>FLIGHT C</v>
      </c>
      <c r="C63" s="170"/>
      <c r="D63" s="170" t="str">
        <f>D50</f>
        <v>FLIGHT D</v>
      </c>
    </row>
    <row r="64" spans="1:4" ht="21.95" customHeight="1" x14ac:dyDescent="0.3">
      <c r="A64" s="169"/>
      <c r="B64" s="170" t="e">
        <f>IF($I6=0,"",$D$3&amp;"  "&amp;$D$6)</f>
        <v>#N/A</v>
      </c>
      <c r="C64" s="170"/>
      <c r="D64" s="170" t="e">
        <f>IF($I6=0,"",$D$3&amp;"  "&amp;$D$6)</f>
        <v>#N/A</v>
      </c>
    </row>
    <row r="65" spans="1:4" ht="21.95" customHeight="1" x14ac:dyDescent="0.3">
      <c r="B65" s="171" t="e">
        <f>IF(B66="","",$K$6)</f>
        <v>#N/A</v>
      </c>
      <c r="C65" s="171"/>
      <c r="D65" s="171" t="e">
        <f>IF(D66="","",$K$6)</f>
        <v>#N/A</v>
      </c>
    </row>
    <row r="66" spans="1:4" ht="21.95" customHeight="1" thickBot="1" x14ac:dyDescent="0.35">
      <c r="A66" s="169"/>
      <c r="B66" s="196" t="e">
        <f>IF($B58="","",G$6)</f>
        <v>#N/A</v>
      </c>
      <c r="C66" s="178"/>
      <c r="D66" s="186" t="e">
        <f>IF($B58="","",IF(H$6="Vacant-1","",IF(H$6="Vacant-2","",IF(H$6="Vacant-3","",H$6))))</f>
        <v>#N/A</v>
      </c>
    </row>
    <row r="67" spans="1:4" ht="24" customHeight="1" x14ac:dyDescent="0.3">
      <c r="A67" s="169"/>
    </row>
    <row r="68" spans="1:4" ht="24" customHeight="1" thickBot="1" x14ac:dyDescent="0.35">
      <c r="A68" s="169"/>
    </row>
    <row r="69" spans="1:4" ht="21.95" customHeight="1" x14ac:dyDescent="0.3">
      <c r="A69" s="169"/>
      <c r="B69" s="184" t="str">
        <f>$D$1</f>
        <v>DAY-1     BUYIN</v>
      </c>
      <c r="C69" s="180"/>
      <c r="D69" s="184" t="str">
        <f>$D$1</f>
        <v>DAY-1     BUYIN</v>
      </c>
    </row>
    <row r="70" spans="1:4" ht="21.95" customHeight="1" x14ac:dyDescent="0.3">
      <c r="A70" s="169"/>
      <c r="B70" s="174" t="str">
        <f>B57</f>
        <v>FLIGHT A</v>
      </c>
      <c r="C70" s="174"/>
      <c r="D70" s="174" t="str">
        <f>D57</f>
        <v>FLIGHT B</v>
      </c>
    </row>
    <row r="71" spans="1:4" ht="21.95" customHeight="1" x14ac:dyDescent="0.3">
      <c r="A71" s="169"/>
      <c r="B71" s="174" t="e">
        <f>IF($I7=0,"",$D$3&amp;"  "&amp;$D7)</f>
        <v>#N/A</v>
      </c>
      <c r="C71" s="174"/>
      <c r="D71" s="174" t="e">
        <f>IF($I7=0,"",$D$3&amp;"  "&amp;$D7)</f>
        <v>#N/A</v>
      </c>
    </row>
    <row r="72" spans="1:4" ht="21.95" customHeight="1" x14ac:dyDescent="0.3">
      <c r="A72" s="169"/>
      <c r="B72" s="175" t="e">
        <f>IF(B73="","",$K$7)</f>
        <v>#N/A</v>
      </c>
      <c r="C72" s="175"/>
      <c r="D72" s="175" t="e">
        <f>IF(D73="","",$K$7)</f>
        <v>#N/A</v>
      </c>
    </row>
    <row r="73" spans="1:4" ht="21.95" customHeight="1" thickBot="1" x14ac:dyDescent="0.35">
      <c r="A73" s="169"/>
      <c r="B73" s="186" t="e">
        <f>IF($B71="","",E$7)</f>
        <v>#N/A</v>
      </c>
      <c r="C73" s="181"/>
      <c r="D73" s="186" t="e">
        <f>IF($B71="","",F$7)</f>
        <v>#N/A</v>
      </c>
    </row>
    <row r="74" spans="1:4" ht="24" customHeight="1" x14ac:dyDescent="0.3">
      <c r="A74" s="169"/>
      <c r="B74" s="173"/>
      <c r="C74" s="182"/>
      <c r="D74" s="173"/>
    </row>
    <row r="75" spans="1:4" ht="24" customHeight="1" thickBot="1" x14ac:dyDescent="0.35">
      <c r="A75" s="169"/>
      <c r="B75" s="173"/>
      <c r="C75" s="182"/>
      <c r="D75" s="173"/>
    </row>
    <row r="76" spans="1:4" ht="21.95" customHeight="1" x14ac:dyDescent="0.3">
      <c r="A76" s="169"/>
      <c r="B76" s="184" t="str">
        <f>$D$1</f>
        <v>DAY-1     BUYIN</v>
      </c>
      <c r="C76" s="180"/>
      <c r="D76" s="184" t="str">
        <f>$D$1</f>
        <v>DAY-1     BUYIN</v>
      </c>
    </row>
    <row r="77" spans="1:4" ht="21.95" customHeight="1" x14ac:dyDescent="0.3">
      <c r="A77" s="169"/>
      <c r="B77" s="174" t="str">
        <f>B63</f>
        <v>FLIGHT C</v>
      </c>
      <c r="C77" s="174"/>
      <c r="D77" s="174" t="str">
        <f>D63</f>
        <v>FLIGHT D</v>
      </c>
    </row>
    <row r="78" spans="1:4" ht="21.95" customHeight="1" x14ac:dyDescent="0.3">
      <c r="A78" s="169"/>
      <c r="B78" s="174" t="e">
        <f>IF($I7=0,"",$D$3&amp;"  "&amp;$D7)</f>
        <v>#N/A</v>
      </c>
      <c r="C78" s="174"/>
      <c r="D78" s="174" t="e">
        <f>IF($I7=0,"",$D$3&amp;"  "&amp;$D7)</f>
        <v>#N/A</v>
      </c>
    </row>
    <row r="79" spans="1:4" ht="21.95" customHeight="1" x14ac:dyDescent="0.3">
      <c r="A79" s="169"/>
      <c r="B79" s="175" t="e">
        <f>IF(B80="","",$K$7)</f>
        <v>#N/A</v>
      </c>
      <c r="C79" s="175"/>
      <c r="D79" s="175" t="e">
        <f>IF(D80="","",$K$7)</f>
        <v>#N/A</v>
      </c>
    </row>
    <row r="80" spans="1:4" ht="21.95" customHeight="1" thickBot="1" x14ac:dyDescent="0.35">
      <c r="A80" s="169"/>
      <c r="B80" s="186" t="e">
        <f>IF($B71="","",G$7)</f>
        <v>#N/A</v>
      </c>
      <c r="C80" s="181"/>
      <c r="D80" s="186" t="e">
        <f>IF($B71="","",IF(H$7="Vacant-1","",IF(H$7="Vacant-2","",IF(H$7="Vacant-3","",H$7))))</f>
        <v>#N/A</v>
      </c>
    </row>
    <row r="81" spans="1:4" ht="24" customHeight="1" x14ac:dyDescent="0.3">
      <c r="A81" s="169"/>
    </row>
    <row r="82" spans="1:4" ht="24" customHeight="1" thickBot="1" x14ac:dyDescent="0.35">
      <c r="A82" s="169"/>
    </row>
    <row r="83" spans="1:4" ht="21.95" customHeight="1" x14ac:dyDescent="0.3">
      <c r="B83" s="184" t="str">
        <f>$D$1</f>
        <v>DAY-1     BUYIN</v>
      </c>
      <c r="C83" s="180"/>
      <c r="D83" s="184" t="str">
        <f>$D$1</f>
        <v>DAY-1     BUYIN</v>
      </c>
    </row>
    <row r="84" spans="1:4" ht="21.95" customHeight="1" x14ac:dyDescent="0.3">
      <c r="B84" s="174" t="str">
        <f>B70</f>
        <v>FLIGHT A</v>
      </c>
      <c r="C84" s="174"/>
      <c r="D84" s="174" t="str">
        <f>D70</f>
        <v>FLIGHT B</v>
      </c>
    </row>
    <row r="85" spans="1:4" ht="21.95" customHeight="1" x14ac:dyDescent="0.3">
      <c r="A85" s="169"/>
      <c r="B85" s="174" t="e">
        <f>IF($I8=0,"",$D$3&amp;"  "&amp;$D8)</f>
        <v>#N/A</v>
      </c>
      <c r="C85" s="174"/>
      <c r="D85" s="174" t="e">
        <f>IF($I8=0,"",$D$3&amp;"  "&amp;$D8)</f>
        <v>#N/A</v>
      </c>
    </row>
    <row r="86" spans="1:4" ht="21.95" customHeight="1" x14ac:dyDescent="0.3">
      <c r="A86" s="169"/>
      <c r="B86" s="175" t="e">
        <f>IF(B87="","",$K$8)</f>
        <v>#N/A</v>
      </c>
      <c r="C86" s="175"/>
      <c r="D86" s="175" t="e">
        <f>IF(D87="","",$K$8)</f>
        <v>#N/A</v>
      </c>
    </row>
    <row r="87" spans="1:4" ht="21.95" customHeight="1" thickBot="1" x14ac:dyDescent="0.35">
      <c r="A87" s="169"/>
      <c r="B87" s="186" t="e">
        <f>IF($B85="","",E$8)</f>
        <v>#N/A</v>
      </c>
      <c r="C87" s="181"/>
      <c r="D87" s="186" t="e">
        <f>IF($B85="","",F$8)</f>
        <v>#N/A</v>
      </c>
    </row>
    <row r="88" spans="1:4" ht="24" customHeight="1" x14ac:dyDescent="0.3">
      <c r="A88" s="169"/>
    </row>
    <row r="89" spans="1:4" ht="24" customHeight="1" thickBot="1" x14ac:dyDescent="0.35">
      <c r="A89" s="169"/>
    </row>
    <row r="90" spans="1:4" ht="21.95" customHeight="1" x14ac:dyDescent="0.3">
      <c r="B90" s="184" t="str">
        <f>$D$1</f>
        <v>DAY-1     BUYIN</v>
      </c>
      <c r="C90" s="180"/>
      <c r="D90" s="184" t="str">
        <f>$D$1</f>
        <v>DAY-1     BUYIN</v>
      </c>
    </row>
    <row r="91" spans="1:4" ht="21.95" customHeight="1" x14ac:dyDescent="0.3">
      <c r="B91" s="174" t="str">
        <f>B77</f>
        <v>FLIGHT C</v>
      </c>
      <c r="C91" s="174"/>
      <c r="D91" s="174" t="str">
        <f>D77</f>
        <v>FLIGHT D</v>
      </c>
    </row>
    <row r="92" spans="1:4" ht="21.95" customHeight="1" x14ac:dyDescent="0.3">
      <c r="A92" s="169"/>
      <c r="B92" s="174" t="e">
        <f>IF($I8=0,"",$D$3&amp;"  "&amp;$D8)</f>
        <v>#N/A</v>
      </c>
      <c r="C92" s="174"/>
      <c r="D92" s="174" t="e">
        <f>IF($I8=0,"",$D$3&amp;"  "&amp;$D8)</f>
        <v>#N/A</v>
      </c>
    </row>
    <row r="93" spans="1:4" ht="21.95" customHeight="1" x14ac:dyDescent="0.3">
      <c r="A93" s="169"/>
      <c r="B93" s="175" t="e">
        <f>IF(B94="","",$K$8)</f>
        <v>#N/A</v>
      </c>
      <c r="C93" s="175"/>
      <c r="D93" s="175" t="e">
        <f>IF(D94="","",$K$8)</f>
        <v>#N/A</v>
      </c>
    </row>
    <row r="94" spans="1:4" ht="21.95" customHeight="1" thickBot="1" x14ac:dyDescent="0.35">
      <c r="A94" s="169"/>
      <c r="B94" s="186" t="e">
        <f>IF($B85="","",G$8)</f>
        <v>#N/A</v>
      </c>
      <c r="C94" s="181"/>
      <c r="D94" s="186" t="e">
        <f>IF($B85="","",IF(H$8="Vacant-1","",IF(H$8="Vacant-2","",IF(H$8="Vacant-3","",H$8))))</f>
        <v>#N/A</v>
      </c>
    </row>
    <row r="95" spans="1:4" ht="21.95" customHeight="1" x14ac:dyDescent="0.3">
      <c r="A95" s="169"/>
      <c r="B95" s="173"/>
      <c r="C95" s="182"/>
      <c r="D95" s="173"/>
    </row>
    <row r="96" spans="1:4" ht="21.95" customHeight="1" thickBot="1" x14ac:dyDescent="0.35">
      <c r="A96" s="169"/>
      <c r="B96" s="173"/>
      <c r="C96" s="182"/>
      <c r="D96" s="173"/>
    </row>
    <row r="97" spans="1:4" ht="21.95" customHeight="1" x14ac:dyDescent="0.3">
      <c r="A97" s="169"/>
      <c r="B97" s="184" t="str">
        <f>$D$1</f>
        <v>DAY-1     BUYIN</v>
      </c>
      <c r="C97" s="180"/>
      <c r="D97" s="184" t="str">
        <f>$D$1</f>
        <v>DAY-1     BUYIN</v>
      </c>
    </row>
    <row r="98" spans="1:4" ht="21.95" customHeight="1" x14ac:dyDescent="0.3">
      <c r="A98" s="169"/>
      <c r="B98" s="174" t="str">
        <f>B84</f>
        <v>FLIGHT A</v>
      </c>
      <c r="C98" s="174"/>
      <c r="D98" s="174" t="str">
        <f>D84</f>
        <v>FLIGHT B</v>
      </c>
    </row>
    <row r="99" spans="1:4" ht="21.95" customHeight="1" x14ac:dyDescent="0.3">
      <c r="A99" s="169"/>
      <c r="B99" s="174" t="e">
        <f>IF($I9=0,"",$D$3&amp;"  "&amp;$D9)</f>
        <v>#N/A</v>
      </c>
      <c r="C99" s="174"/>
      <c r="D99" s="174" t="e">
        <f>IF($I9=0,"",$D$3&amp;"  "&amp;$D9)</f>
        <v>#N/A</v>
      </c>
    </row>
    <row r="100" spans="1:4" ht="21.95" customHeight="1" x14ac:dyDescent="0.3">
      <c r="A100" s="169"/>
      <c r="B100" s="175" t="e">
        <f>IF(B101="","",$K$9)</f>
        <v>#N/A</v>
      </c>
      <c r="C100" s="175"/>
      <c r="D100" s="175" t="e">
        <f>IF(D101="","",$K$9)</f>
        <v>#N/A</v>
      </c>
    </row>
    <row r="101" spans="1:4" ht="21.95" customHeight="1" thickBot="1" x14ac:dyDescent="0.35">
      <c r="A101" s="169"/>
      <c r="B101" s="186" t="e">
        <f>IF($B99="","",E$9)</f>
        <v>#N/A</v>
      </c>
      <c r="C101" s="181"/>
      <c r="D101" s="186" t="e">
        <f>IF($B99="","",F$9)</f>
        <v>#N/A</v>
      </c>
    </row>
    <row r="102" spans="1:4" ht="24" customHeight="1" x14ac:dyDescent="0.3">
      <c r="A102" s="169"/>
      <c r="B102" s="176"/>
      <c r="C102" s="176"/>
      <c r="D102" s="176"/>
    </row>
    <row r="103" spans="1:4" ht="24" customHeight="1" thickBot="1" x14ac:dyDescent="0.35">
      <c r="A103" s="169"/>
    </row>
    <row r="104" spans="1:4" ht="21.95" customHeight="1" x14ac:dyDescent="0.3">
      <c r="A104" s="169"/>
      <c r="B104" s="184" t="str">
        <f>$D$1</f>
        <v>DAY-1     BUYIN</v>
      </c>
      <c r="C104" s="180"/>
      <c r="D104" s="184" t="str">
        <f>$D$1</f>
        <v>DAY-1     BUYIN</v>
      </c>
    </row>
    <row r="105" spans="1:4" ht="21.95" customHeight="1" x14ac:dyDescent="0.3">
      <c r="B105" s="174" t="str">
        <f>B91</f>
        <v>FLIGHT C</v>
      </c>
      <c r="C105" s="174"/>
      <c r="D105" s="174" t="str">
        <f>D91</f>
        <v>FLIGHT D</v>
      </c>
    </row>
    <row r="106" spans="1:4" ht="21.95" customHeight="1" x14ac:dyDescent="0.3">
      <c r="A106" s="169"/>
      <c r="B106" s="174" t="e">
        <f>IF($I9=0,"",$D$3&amp;"  "&amp;$D9)</f>
        <v>#N/A</v>
      </c>
      <c r="C106" s="174"/>
      <c r="D106" s="174" t="e">
        <f>IF($I9=0,"",$D$3&amp;"  "&amp;$D9)</f>
        <v>#N/A</v>
      </c>
    </row>
    <row r="107" spans="1:4" ht="21.95" customHeight="1" x14ac:dyDescent="0.3">
      <c r="A107" s="169"/>
      <c r="B107" s="175" t="e">
        <f>IF(B108="","",$K$9)</f>
        <v>#N/A</v>
      </c>
      <c r="C107" s="175"/>
      <c r="D107" s="175" t="e">
        <f>IF(D108="","",$K$9)</f>
        <v>#N/A</v>
      </c>
    </row>
    <row r="108" spans="1:4" ht="21.95" customHeight="1" thickBot="1" x14ac:dyDescent="0.35">
      <c r="A108" s="169"/>
      <c r="B108" s="186" t="e">
        <f>IF($B99="","",G$9)</f>
        <v>#N/A</v>
      </c>
      <c r="C108" s="181"/>
      <c r="D108" s="186" t="e">
        <f>IF($B99="","",IF(H$9="Vacant-1","",IF(H$9="Vacant-2","",IF(H$9="Vacant-3","",H$9))))</f>
        <v>#N/A</v>
      </c>
    </row>
    <row r="109" spans="1:4" ht="24" customHeight="1" x14ac:dyDescent="0.3">
      <c r="A109" s="169"/>
      <c r="B109" s="176"/>
      <c r="C109" s="176"/>
      <c r="D109" s="176"/>
    </row>
    <row r="110" spans="1:4" ht="24" customHeight="1" thickBot="1" x14ac:dyDescent="0.35">
      <c r="A110" s="169"/>
      <c r="B110" s="173"/>
      <c r="C110" s="182"/>
      <c r="D110" s="173"/>
    </row>
    <row r="111" spans="1:4" ht="21.95" customHeight="1" x14ac:dyDescent="0.3">
      <c r="A111" s="169"/>
      <c r="B111" s="184" t="str">
        <f>$D$1</f>
        <v>DAY-1     BUYIN</v>
      </c>
      <c r="C111" s="180"/>
      <c r="D111" s="184" t="str">
        <f>$D$1</f>
        <v>DAY-1     BUYIN</v>
      </c>
    </row>
    <row r="112" spans="1:4" ht="21.95" customHeight="1" x14ac:dyDescent="0.3">
      <c r="A112" s="169"/>
      <c r="B112" s="174" t="str">
        <f>B98</f>
        <v>FLIGHT A</v>
      </c>
      <c r="C112" s="174"/>
      <c r="D112" s="174" t="str">
        <f>D98</f>
        <v>FLIGHT B</v>
      </c>
    </row>
    <row r="113" spans="1:4" ht="21.95" customHeight="1" x14ac:dyDescent="0.3">
      <c r="A113" s="169"/>
      <c r="B113" s="174" t="e">
        <f>IF($I10=0,"",$D$3&amp;"  "&amp;$D10)</f>
        <v>#N/A</v>
      </c>
      <c r="C113" s="174"/>
      <c r="D113" s="174" t="e">
        <f>IF($I10=0,"",$D$3&amp;"  "&amp;$D10)</f>
        <v>#N/A</v>
      </c>
    </row>
    <row r="114" spans="1:4" ht="21.95" customHeight="1" x14ac:dyDescent="0.3">
      <c r="A114" s="169"/>
      <c r="B114" s="175" t="e">
        <f>IF(B115="","",$K$10)</f>
        <v>#N/A</v>
      </c>
      <c r="C114" s="175"/>
      <c r="D114" s="175" t="e">
        <f>IF(D115="","",$K$10)</f>
        <v>#N/A</v>
      </c>
    </row>
    <row r="115" spans="1:4" ht="21.95" customHeight="1" thickBot="1" x14ac:dyDescent="0.35">
      <c r="A115" s="169"/>
      <c r="B115" s="186" t="e">
        <f>IF($B113="","",E$10)</f>
        <v>#N/A</v>
      </c>
      <c r="C115" s="181"/>
      <c r="D115" s="186" t="e">
        <f>IF($B113="","",F$10)</f>
        <v>#N/A</v>
      </c>
    </row>
    <row r="116" spans="1:4" ht="24" customHeight="1" x14ac:dyDescent="0.3">
      <c r="A116" s="169"/>
      <c r="B116" s="187"/>
      <c r="C116" s="176"/>
      <c r="D116" s="187"/>
    </row>
    <row r="117" spans="1:4" ht="24" customHeight="1" thickBot="1" x14ac:dyDescent="0.35">
      <c r="A117" s="169"/>
      <c r="B117" s="188"/>
      <c r="C117" s="182"/>
      <c r="D117" s="188"/>
    </row>
    <row r="118" spans="1:4" ht="21.95" customHeight="1" x14ac:dyDescent="0.3">
      <c r="A118" s="169"/>
      <c r="B118" s="184" t="str">
        <f>$D$1</f>
        <v>DAY-1     BUYIN</v>
      </c>
      <c r="C118" s="180"/>
      <c r="D118" s="184" t="str">
        <f>$D$1</f>
        <v>DAY-1     BUYIN</v>
      </c>
    </row>
    <row r="119" spans="1:4" ht="21.95" customHeight="1" x14ac:dyDescent="0.3">
      <c r="A119" s="169"/>
      <c r="B119" s="174" t="str">
        <f>B105</f>
        <v>FLIGHT C</v>
      </c>
      <c r="C119" s="174"/>
      <c r="D119" s="174" t="str">
        <f>D105</f>
        <v>FLIGHT D</v>
      </c>
    </row>
    <row r="120" spans="1:4" ht="21.95" customHeight="1" x14ac:dyDescent="0.3">
      <c r="A120" s="169"/>
      <c r="B120" s="174" t="e">
        <f>IF($I10=0,"",$D$3&amp;"  "&amp;$D10)</f>
        <v>#N/A</v>
      </c>
      <c r="C120" s="174"/>
      <c r="D120" s="174" t="e">
        <f>IF($I10=0,"",$D$3&amp;"  "&amp;$D10)</f>
        <v>#N/A</v>
      </c>
    </row>
    <row r="121" spans="1:4" ht="21.95" customHeight="1" x14ac:dyDescent="0.3">
      <c r="A121" s="169"/>
      <c r="B121" s="175" t="e">
        <f>IF(B122="","",$K$10)</f>
        <v>#N/A</v>
      </c>
      <c r="C121" s="175"/>
      <c r="D121" s="175" t="e">
        <f>IF(D122="","",$K$10)</f>
        <v>#N/A</v>
      </c>
    </row>
    <row r="122" spans="1:4" ht="21.95" customHeight="1" thickBot="1" x14ac:dyDescent="0.35">
      <c r="A122" s="169"/>
      <c r="B122" s="186" t="e">
        <f>IF($B113="","",G$10)</f>
        <v>#N/A</v>
      </c>
      <c r="C122" s="181"/>
      <c r="D122" s="186" t="e">
        <f>IF($B113="","",IF(H$10="Vacant-1","",IF(H$10="Vacant-2","",IF(H$10="Vacant-3","",H$10))))</f>
        <v>#N/A</v>
      </c>
    </row>
    <row r="123" spans="1:4" ht="24" customHeight="1" x14ac:dyDescent="0.3">
      <c r="A123" s="169"/>
      <c r="B123" s="188"/>
      <c r="C123" s="182"/>
      <c r="D123" s="188"/>
    </row>
    <row r="124" spans="1:4" ht="24" customHeight="1" thickBot="1" x14ac:dyDescent="0.35">
      <c r="A124" s="169"/>
      <c r="B124" s="188"/>
      <c r="C124" s="182"/>
      <c r="D124" s="188"/>
    </row>
    <row r="125" spans="1:4" ht="21.95" customHeight="1" x14ac:dyDescent="0.3">
      <c r="A125" s="169"/>
      <c r="B125" s="184" t="str">
        <f>$D$1</f>
        <v>DAY-1     BUYIN</v>
      </c>
      <c r="C125" s="180"/>
      <c r="D125" s="184" t="str">
        <f>$D$1</f>
        <v>DAY-1     BUYIN</v>
      </c>
    </row>
    <row r="126" spans="1:4" ht="21.95" customHeight="1" x14ac:dyDescent="0.3">
      <c r="A126" s="169"/>
      <c r="B126" s="174" t="str">
        <f>B112</f>
        <v>FLIGHT A</v>
      </c>
      <c r="C126" s="174"/>
      <c r="D126" s="174" t="str">
        <f>D112</f>
        <v>FLIGHT B</v>
      </c>
    </row>
    <row r="127" spans="1:4" ht="21.95" customHeight="1" x14ac:dyDescent="0.3">
      <c r="A127" s="169"/>
      <c r="B127" s="174" t="e">
        <f>IF($I11=0,"",$D$3&amp;"  "&amp;$D11)</f>
        <v>#N/A</v>
      </c>
      <c r="C127" s="174"/>
      <c r="D127" s="174" t="e">
        <f>IF($I11=0,"",$D$3&amp;"  "&amp;$D11)</f>
        <v>#N/A</v>
      </c>
    </row>
    <row r="128" spans="1:4" ht="21.95" customHeight="1" x14ac:dyDescent="0.3">
      <c r="A128" s="169"/>
      <c r="B128" s="175" t="e">
        <f>IF(B129="","",$K$11)</f>
        <v>#N/A</v>
      </c>
      <c r="C128" s="175"/>
      <c r="D128" s="175" t="e">
        <f>IF(D129="","",$K$11)</f>
        <v>#N/A</v>
      </c>
    </row>
    <row r="129" spans="1:4" ht="21.95" customHeight="1" thickBot="1" x14ac:dyDescent="0.35">
      <c r="A129" s="169"/>
      <c r="B129" s="186" t="e">
        <f>IF($B127="","",E$11)</f>
        <v>#N/A</v>
      </c>
      <c r="C129" s="181"/>
      <c r="D129" s="186" t="e">
        <f>IF($B127="","",F$11)</f>
        <v>#N/A</v>
      </c>
    </row>
    <row r="130" spans="1:4" ht="21.95" customHeight="1" x14ac:dyDescent="0.3">
      <c r="A130" s="169"/>
      <c r="B130" s="188"/>
      <c r="C130" s="182"/>
      <c r="D130" s="188"/>
    </row>
    <row r="131" spans="1:4" ht="21.95" customHeight="1" thickBot="1" x14ac:dyDescent="0.35">
      <c r="A131" s="169"/>
      <c r="B131" s="188"/>
      <c r="C131" s="182"/>
      <c r="D131" s="188"/>
    </row>
    <row r="132" spans="1:4" ht="21.95" customHeight="1" x14ac:dyDescent="0.3">
      <c r="A132" s="169"/>
      <c r="B132" s="195" t="str">
        <f>$D$1</f>
        <v>DAY-1     BUYIN</v>
      </c>
      <c r="C132" s="177"/>
      <c r="D132" s="195" t="str">
        <f>$D$1</f>
        <v>DAY-1     BUYIN</v>
      </c>
    </row>
    <row r="133" spans="1:4" ht="21.95" customHeight="1" x14ac:dyDescent="0.3">
      <c r="A133" s="169"/>
      <c r="B133" s="170" t="str">
        <f>B119</f>
        <v>FLIGHT C</v>
      </c>
      <c r="C133" s="170"/>
      <c r="D133" s="170" t="str">
        <f>D119</f>
        <v>FLIGHT D</v>
      </c>
    </row>
    <row r="134" spans="1:4" ht="21.95" customHeight="1" x14ac:dyDescent="0.3">
      <c r="A134" s="169"/>
      <c r="B134" s="170" t="e">
        <f>IF($I11=0,"",$D$3&amp;"  "&amp;$D11)</f>
        <v>#N/A</v>
      </c>
      <c r="C134" s="170"/>
      <c r="D134" s="170" t="e">
        <f>IF($I11=0,"",$D$3&amp;"  "&amp;$D11)</f>
        <v>#N/A</v>
      </c>
    </row>
    <row r="135" spans="1:4" ht="21.95" customHeight="1" x14ac:dyDescent="0.3">
      <c r="A135" s="169"/>
      <c r="B135" s="171" t="e">
        <f>IF(B136="","",$K$11)</f>
        <v>#N/A</v>
      </c>
      <c r="C135" s="171"/>
      <c r="D135" s="171" t="e">
        <f>IF(D136="","",$K$11)</f>
        <v>#N/A</v>
      </c>
    </row>
    <row r="136" spans="1:4" ht="21.95" customHeight="1" thickBot="1" x14ac:dyDescent="0.35">
      <c r="A136" s="169"/>
      <c r="B136" s="196" t="e">
        <f>IF($B127="","",G$11)</f>
        <v>#N/A</v>
      </c>
      <c r="C136" s="178"/>
      <c r="D136" s="186" t="e">
        <f>IF($B127="","",IF(H$11="Vacant-1","",IF(H$11="Vacant-2","",IF(H$11="Vacant-3","",H$11))))</f>
        <v>#N/A</v>
      </c>
    </row>
    <row r="137" spans="1:4" ht="24" customHeight="1" x14ac:dyDescent="0.3">
      <c r="A137" s="169"/>
      <c r="B137" s="197"/>
      <c r="C137" s="183"/>
      <c r="D137" s="197"/>
    </row>
    <row r="138" spans="1:4" ht="24" customHeight="1" thickBot="1" x14ac:dyDescent="0.35">
      <c r="A138" s="169"/>
      <c r="B138" s="188"/>
      <c r="C138" s="182"/>
      <c r="D138" s="188"/>
    </row>
    <row r="139" spans="1:4" ht="21.95" customHeight="1" x14ac:dyDescent="0.3">
      <c r="A139" s="169"/>
      <c r="B139" s="184" t="str">
        <f>$D$1</f>
        <v>DAY-1     BUYIN</v>
      </c>
      <c r="C139" s="180"/>
      <c r="D139" s="184" t="str">
        <f>$D$1</f>
        <v>DAY-1     BUYIN</v>
      </c>
    </row>
    <row r="140" spans="1:4" ht="21.95" customHeight="1" x14ac:dyDescent="0.3">
      <c r="A140" s="169"/>
      <c r="B140" s="174" t="str">
        <f>B126</f>
        <v>FLIGHT A</v>
      </c>
      <c r="C140" s="174"/>
      <c r="D140" s="174" t="str">
        <f>D126</f>
        <v>FLIGHT B</v>
      </c>
    </row>
    <row r="141" spans="1:4" ht="21.95" customHeight="1" x14ac:dyDescent="0.3">
      <c r="A141" s="169"/>
      <c r="B141" s="174" t="e">
        <f>IF($I12=0,"",$D$3&amp;"  "&amp;$D12)</f>
        <v>#N/A</v>
      </c>
      <c r="C141" s="174"/>
      <c r="D141" s="174" t="e">
        <f>IF($I12=0,"",$D$3&amp;"  "&amp;$D12)</f>
        <v>#N/A</v>
      </c>
    </row>
    <row r="142" spans="1:4" ht="21.95" customHeight="1" x14ac:dyDescent="0.3">
      <c r="A142" s="169"/>
      <c r="B142" s="175" t="e">
        <f>IF(B143="","",$K$12)</f>
        <v>#N/A</v>
      </c>
      <c r="C142" s="175"/>
      <c r="D142" s="175" t="e">
        <f>IF(D143="","",$K$12)</f>
        <v>#N/A</v>
      </c>
    </row>
    <row r="143" spans="1:4" ht="21.95" customHeight="1" thickBot="1" x14ac:dyDescent="0.35">
      <c r="A143" s="169"/>
      <c r="B143" s="186" t="e">
        <f>IF($B141="","",E$12)</f>
        <v>#N/A</v>
      </c>
      <c r="C143" s="181"/>
      <c r="D143" s="186" t="e">
        <f>IF($B141="","",F$12)</f>
        <v>#N/A</v>
      </c>
    </row>
    <row r="144" spans="1:4" ht="24" customHeight="1" x14ac:dyDescent="0.3">
      <c r="A144" s="169"/>
      <c r="B144" s="187"/>
      <c r="C144" s="176"/>
      <c r="D144" s="187"/>
    </row>
    <row r="145" spans="1:4" ht="24" customHeight="1" thickBot="1" x14ac:dyDescent="0.35">
      <c r="A145" s="169"/>
      <c r="B145" s="188"/>
      <c r="C145" s="182"/>
      <c r="D145" s="188"/>
    </row>
    <row r="146" spans="1:4" ht="21.95" customHeight="1" x14ac:dyDescent="0.3">
      <c r="A146" s="169"/>
      <c r="B146" s="184" t="str">
        <f>$D$1</f>
        <v>DAY-1     BUYIN</v>
      </c>
      <c r="C146" s="180"/>
      <c r="D146" s="184" t="str">
        <f>$D$1</f>
        <v>DAY-1     BUYIN</v>
      </c>
    </row>
    <row r="147" spans="1:4" ht="21.95" customHeight="1" x14ac:dyDescent="0.3">
      <c r="A147" s="169"/>
      <c r="B147" s="174" t="str">
        <f>B133</f>
        <v>FLIGHT C</v>
      </c>
      <c r="C147" s="174"/>
      <c r="D147" s="174" t="str">
        <f>D133</f>
        <v>FLIGHT D</v>
      </c>
    </row>
    <row r="148" spans="1:4" ht="21.95" customHeight="1" x14ac:dyDescent="0.3">
      <c r="A148" s="169"/>
      <c r="B148" s="174" t="e">
        <f>IF($I12=0,"",$D$3&amp;"  "&amp;$D12)</f>
        <v>#N/A</v>
      </c>
      <c r="C148" s="174"/>
      <c r="D148" s="174" t="e">
        <f>IF($I12=0,"",$D$3&amp;"  "&amp;$D12)</f>
        <v>#N/A</v>
      </c>
    </row>
    <row r="149" spans="1:4" ht="21.95" customHeight="1" x14ac:dyDescent="0.3">
      <c r="A149" s="169"/>
      <c r="B149" s="175" t="e">
        <f>IF(B150="","",$K$12)</f>
        <v>#N/A</v>
      </c>
      <c r="C149" s="175"/>
      <c r="D149" s="175" t="e">
        <f>IF(D150="","",$K$12)</f>
        <v>#N/A</v>
      </c>
    </row>
    <row r="150" spans="1:4" ht="21.95" customHeight="1" thickBot="1" x14ac:dyDescent="0.35">
      <c r="A150" s="169"/>
      <c r="B150" s="186" t="e">
        <f>IF($B141="","",G$12)</f>
        <v>#N/A</v>
      </c>
      <c r="C150" s="181"/>
      <c r="D150" s="186" t="e">
        <f>IF($B141="","",IF(H$12="Vacant-1","",IF(H$12="Vacant-2","",IF(H$12="Vacant-3","",H$12))))</f>
        <v>#N/A</v>
      </c>
    </row>
    <row r="151" spans="1:4" ht="24" customHeight="1" x14ac:dyDescent="0.3">
      <c r="A151" s="169"/>
      <c r="B151" s="188"/>
      <c r="C151" s="182"/>
      <c r="D151" s="188"/>
    </row>
    <row r="152" spans="1:4" ht="24" customHeight="1" thickBot="1" x14ac:dyDescent="0.35">
      <c r="A152" s="169"/>
      <c r="B152" s="188"/>
      <c r="C152" s="182"/>
      <c r="D152" s="188"/>
    </row>
    <row r="153" spans="1:4" ht="21.95" customHeight="1" x14ac:dyDescent="0.3">
      <c r="A153" s="169"/>
      <c r="B153" s="184" t="str">
        <f>$D$1</f>
        <v>DAY-1     BUYIN</v>
      </c>
      <c r="C153" s="180"/>
      <c r="D153" s="184" t="str">
        <f>$D$1</f>
        <v>DAY-1     BUYIN</v>
      </c>
    </row>
    <row r="154" spans="1:4" ht="21.95" customHeight="1" x14ac:dyDescent="0.3">
      <c r="A154" s="169"/>
      <c r="B154" s="174" t="str">
        <f>B140</f>
        <v>FLIGHT A</v>
      </c>
      <c r="C154" s="174"/>
      <c r="D154" s="174" t="str">
        <f>D140</f>
        <v>FLIGHT B</v>
      </c>
    </row>
    <row r="155" spans="1:4" ht="21.95" customHeight="1" x14ac:dyDescent="0.3">
      <c r="A155" s="169"/>
      <c r="B155" s="174" t="e">
        <f>IF($I13=0,"",$D$3&amp;"  "&amp;$D13)</f>
        <v>#N/A</v>
      </c>
      <c r="C155" s="174"/>
      <c r="D155" s="174" t="e">
        <f>IF($I13=0,"",$D$3&amp;"  "&amp;$D13)</f>
        <v>#N/A</v>
      </c>
    </row>
    <row r="156" spans="1:4" ht="21.95" customHeight="1" x14ac:dyDescent="0.3">
      <c r="A156" s="169"/>
      <c r="B156" s="175" t="e">
        <f>IF(B157="","",$K$13)</f>
        <v>#N/A</v>
      </c>
      <c r="C156" s="175"/>
      <c r="D156" s="175" t="e">
        <f>IF(D157="","",$K$13)</f>
        <v>#N/A</v>
      </c>
    </row>
    <row r="157" spans="1:4" ht="21.95" customHeight="1" thickBot="1" x14ac:dyDescent="0.35">
      <c r="A157" s="169"/>
      <c r="B157" s="186" t="e">
        <f>IF($B155="","",E$13)</f>
        <v>#N/A</v>
      </c>
      <c r="C157" s="181"/>
      <c r="D157" s="186" t="e">
        <f>IF($B155="","",F$13)</f>
        <v>#N/A</v>
      </c>
    </row>
    <row r="158" spans="1:4" ht="24" customHeight="1" x14ac:dyDescent="0.3">
      <c r="A158" s="169"/>
      <c r="B158" s="188"/>
      <c r="C158" s="182"/>
      <c r="D158" s="188"/>
    </row>
    <row r="159" spans="1:4" ht="24" customHeight="1" thickBot="1" x14ac:dyDescent="0.35">
      <c r="A159" s="169"/>
      <c r="B159" s="188"/>
      <c r="C159" s="182"/>
      <c r="D159" s="188"/>
    </row>
    <row r="160" spans="1:4" ht="21.95" customHeight="1" x14ac:dyDescent="0.3">
      <c r="A160" s="169"/>
      <c r="B160" s="184" t="str">
        <f>$D$1</f>
        <v>DAY-1     BUYIN</v>
      </c>
      <c r="C160" s="180"/>
      <c r="D160" s="184" t="str">
        <f>$D$1</f>
        <v>DAY-1     BUYIN</v>
      </c>
    </row>
    <row r="161" spans="1:4" ht="21.95" customHeight="1" x14ac:dyDescent="0.3">
      <c r="A161" s="169"/>
      <c r="B161" s="174" t="str">
        <f>B147</f>
        <v>FLIGHT C</v>
      </c>
      <c r="C161" s="174"/>
      <c r="D161" s="174" t="str">
        <f>D147</f>
        <v>FLIGHT D</v>
      </c>
    </row>
    <row r="162" spans="1:4" ht="21.95" customHeight="1" x14ac:dyDescent="0.3">
      <c r="A162" s="169"/>
      <c r="B162" s="174" t="e">
        <f>IF($I13=0,"",$D$3&amp;"  "&amp;$D13)</f>
        <v>#N/A</v>
      </c>
      <c r="C162" s="174"/>
      <c r="D162" s="174" t="e">
        <f>IF($I13=0,"",$D$3&amp;"  "&amp;$D13)</f>
        <v>#N/A</v>
      </c>
    </row>
    <row r="163" spans="1:4" ht="21.95" customHeight="1" x14ac:dyDescent="0.3">
      <c r="A163" s="169"/>
      <c r="B163" s="175" t="e">
        <f>IF(B164="","",$K$13)</f>
        <v>#N/A</v>
      </c>
      <c r="C163" s="175"/>
      <c r="D163" s="175" t="e">
        <f>IF(D164="","",$K$13)</f>
        <v>#N/A</v>
      </c>
    </row>
    <row r="164" spans="1:4" ht="21.95" customHeight="1" thickBot="1" x14ac:dyDescent="0.35">
      <c r="A164" s="169"/>
      <c r="B164" s="186" t="e">
        <f>IF($B155="","",G$13)</f>
        <v>#N/A</v>
      </c>
      <c r="C164" s="181"/>
      <c r="D164" s="186" t="e">
        <f>IF($B155="","",IF(H$13="Vacant-1","",IF(H$13="Vacant-2","",IF(H$13="Vacant-3","",H$13))))</f>
        <v>#N/A</v>
      </c>
    </row>
    <row r="165" spans="1:4" ht="21.95" customHeight="1" x14ac:dyDescent="0.3">
      <c r="A165" s="169"/>
      <c r="B165" s="187"/>
      <c r="C165" s="176"/>
      <c r="D165" s="187"/>
    </row>
    <row r="166" spans="1:4" ht="21.95" customHeight="1" thickBot="1" x14ac:dyDescent="0.35">
      <c r="A166" s="169"/>
      <c r="B166" s="188"/>
      <c r="C166" s="182"/>
      <c r="D166" s="188"/>
    </row>
    <row r="167" spans="1:4" ht="21.95" customHeight="1" x14ac:dyDescent="0.3">
      <c r="A167" s="169"/>
      <c r="B167" s="184" t="str">
        <f>$D$1</f>
        <v>DAY-1     BUYIN</v>
      </c>
      <c r="C167" s="180"/>
      <c r="D167" s="184" t="str">
        <f>$D$1</f>
        <v>DAY-1     BUYIN</v>
      </c>
    </row>
    <row r="168" spans="1:4" ht="21.95" customHeight="1" x14ac:dyDescent="0.3">
      <c r="A168" s="169"/>
      <c r="B168" s="174" t="str">
        <f>B154</f>
        <v>FLIGHT A</v>
      </c>
      <c r="C168" s="174"/>
      <c r="D168" s="174" t="str">
        <f>D154</f>
        <v>FLIGHT B</v>
      </c>
    </row>
    <row r="169" spans="1:4" ht="21.95" customHeight="1" x14ac:dyDescent="0.3">
      <c r="A169" s="169"/>
      <c r="B169" s="174" t="e">
        <f>IF($I14=0,"",$D$3&amp;"  "&amp;$D14)</f>
        <v>#N/A</v>
      </c>
      <c r="C169" s="174"/>
      <c r="D169" s="174" t="e">
        <f>IF($I14=0,"",$D$3&amp;"  "&amp;$D14)</f>
        <v>#N/A</v>
      </c>
    </row>
    <row r="170" spans="1:4" ht="21.95" customHeight="1" x14ac:dyDescent="0.3">
      <c r="A170" s="169"/>
      <c r="B170" s="175" t="e">
        <f>IF(B171="","",$K$14)</f>
        <v>#N/A</v>
      </c>
      <c r="C170" s="175"/>
      <c r="D170" s="175" t="e">
        <f>IF(D171="","",$K$14)</f>
        <v>#N/A</v>
      </c>
    </row>
    <row r="171" spans="1:4" ht="21.95" customHeight="1" thickBot="1" x14ac:dyDescent="0.35">
      <c r="A171" s="169"/>
      <c r="B171" s="186" t="e">
        <f>IF($B169="","",E$14)</f>
        <v>#N/A</v>
      </c>
      <c r="C171" s="181"/>
      <c r="D171" s="186" t="e">
        <f>IF($B169="","",F$14)</f>
        <v>#N/A</v>
      </c>
    </row>
    <row r="172" spans="1:4" ht="24" customHeight="1" x14ac:dyDescent="0.3">
      <c r="A172" s="169"/>
      <c r="B172" s="188"/>
      <c r="C172" s="182"/>
      <c r="D172" s="188"/>
    </row>
    <row r="173" spans="1:4" ht="24" customHeight="1" thickBot="1" x14ac:dyDescent="0.35">
      <c r="A173" s="169"/>
      <c r="B173" s="188"/>
      <c r="C173" s="182"/>
      <c r="D173" s="188"/>
    </row>
    <row r="174" spans="1:4" ht="21.95" customHeight="1" x14ac:dyDescent="0.3">
      <c r="A174" s="169"/>
      <c r="B174" s="184" t="str">
        <f>$D$1</f>
        <v>DAY-1     BUYIN</v>
      </c>
      <c r="C174" s="180"/>
      <c r="D174" s="184" t="str">
        <f>$D$1</f>
        <v>DAY-1     BUYIN</v>
      </c>
    </row>
    <row r="175" spans="1:4" ht="21.95" customHeight="1" x14ac:dyDescent="0.3">
      <c r="A175" s="169"/>
      <c r="B175" s="174" t="str">
        <f>B161</f>
        <v>FLIGHT C</v>
      </c>
      <c r="C175" s="174"/>
      <c r="D175" s="174" t="str">
        <f>D161</f>
        <v>FLIGHT D</v>
      </c>
    </row>
    <row r="176" spans="1:4" ht="21.95" customHeight="1" x14ac:dyDescent="0.3">
      <c r="A176" s="169"/>
      <c r="B176" s="174" t="e">
        <f>IF($I14=0,"",$D$3&amp;"  "&amp;$D14)</f>
        <v>#N/A</v>
      </c>
      <c r="C176" s="174"/>
      <c r="D176" s="174" t="e">
        <f>IF($I14=0,"",$D$3&amp;"  "&amp;$D14)</f>
        <v>#N/A</v>
      </c>
    </row>
    <row r="177" spans="1:4" ht="21.95" customHeight="1" x14ac:dyDescent="0.3">
      <c r="A177" s="169"/>
      <c r="B177" s="175" t="e">
        <f>IF(B178="","",$K$14)</f>
        <v>#N/A</v>
      </c>
      <c r="C177" s="175"/>
      <c r="D177" s="175" t="e">
        <f>IF(D178="","",$K$14)</f>
        <v>#N/A</v>
      </c>
    </row>
    <row r="178" spans="1:4" ht="21.95" customHeight="1" thickBot="1" x14ac:dyDescent="0.35">
      <c r="A178" s="169"/>
      <c r="B178" s="186" t="e">
        <f>IF($B169="","",G$14)</f>
        <v>#N/A</v>
      </c>
      <c r="C178" s="181"/>
      <c r="D178" s="186" t="e">
        <f>IF($B169="","",IF(H$14="Vacant-1","",IF(H$14="Vacant-2","",IF(H$14="Vacant-3","",H$14))))</f>
        <v>#N/A</v>
      </c>
    </row>
    <row r="179" spans="1:4" ht="24" customHeight="1" x14ac:dyDescent="0.3">
      <c r="A179" s="169"/>
      <c r="B179" s="188"/>
      <c r="C179" s="182"/>
      <c r="D179" s="188"/>
    </row>
    <row r="180" spans="1:4" ht="24" customHeight="1" thickBot="1" x14ac:dyDescent="0.35">
      <c r="A180" s="169"/>
      <c r="B180" s="188"/>
      <c r="C180" s="182"/>
      <c r="D180" s="188"/>
    </row>
    <row r="181" spans="1:4" ht="21.95" customHeight="1" x14ac:dyDescent="0.3">
      <c r="A181" s="169"/>
      <c r="B181" s="184" t="str">
        <f>$D$1</f>
        <v>DAY-1     BUYIN</v>
      </c>
      <c r="C181" s="180"/>
      <c r="D181" s="184" t="str">
        <f>$D$1</f>
        <v>DAY-1     BUYIN</v>
      </c>
    </row>
    <row r="182" spans="1:4" ht="21.95" customHeight="1" x14ac:dyDescent="0.3">
      <c r="A182" s="169"/>
      <c r="B182" s="174" t="str">
        <f>B168</f>
        <v>FLIGHT A</v>
      </c>
      <c r="C182" s="174"/>
      <c r="D182" s="174" t="str">
        <f>D168</f>
        <v>FLIGHT B</v>
      </c>
    </row>
    <row r="183" spans="1:4" ht="21.95" customHeight="1" x14ac:dyDescent="0.3">
      <c r="A183" s="169"/>
      <c r="B183" s="174" t="e">
        <f>IF($I15=0,"",$D$3&amp;"  "&amp;$D15)</f>
        <v>#N/A</v>
      </c>
      <c r="C183" s="174"/>
      <c r="D183" s="174" t="e">
        <f>IF($I15=0,"",$D$3&amp;"  "&amp;$D15)</f>
        <v>#N/A</v>
      </c>
    </row>
    <row r="184" spans="1:4" ht="21.95" customHeight="1" x14ac:dyDescent="0.3">
      <c r="A184" s="169"/>
      <c r="B184" s="175" t="e">
        <f>IF(B185="","",$K$15)</f>
        <v>#N/A</v>
      </c>
      <c r="C184" s="175"/>
      <c r="D184" s="175" t="e">
        <f>IF(D185="","",$K$15)</f>
        <v>#N/A</v>
      </c>
    </row>
    <row r="185" spans="1:4" ht="21.95" customHeight="1" thickBot="1" x14ac:dyDescent="0.35">
      <c r="A185" s="169"/>
      <c r="B185" s="186" t="e">
        <f>IF($B183="","",E$15)</f>
        <v>#N/A</v>
      </c>
      <c r="C185" s="181"/>
      <c r="D185" s="186" t="e">
        <f>IF($B183="","",F$15)</f>
        <v>#N/A</v>
      </c>
    </row>
    <row r="186" spans="1:4" ht="24" customHeight="1" x14ac:dyDescent="0.3">
      <c r="A186" s="169"/>
      <c r="B186" s="188"/>
      <c r="C186" s="182"/>
      <c r="D186" s="188"/>
    </row>
    <row r="187" spans="1:4" ht="24" customHeight="1" thickBot="1" x14ac:dyDescent="0.35">
      <c r="A187" s="169"/>
      <c r="B187" s="188"/>
      <c r="C187" s="182"/>
      <c r="D187" s="188"/>
    </row>
    <row r="188" spans="1:4" ht="21.95" customHeight="1" x14ac:dyDescent="0.3">
      <c r="A188" s="169"/>
      <c r="B188" s="184" t="str">
        <f>$D$1</f>
        <v>DAY-1     BUYIN</v>
      </c>
      <c r="C188" s="180"/>
      <c r="D188" s="184" t="str">
        <f>$D$1</f>
        <v>DAY-1     BUYIN</v>
      </c>
    </row>
    <row r="189" spans="1:4" ht="21.95" customHeight="1" x14ac:dyDescent="0.3">
      <c r="A189" s="169"/>
      <c r="B189" s="174" t="str">
        <f>B175</f>
        <v>FLIGHT C</v>
      </c>
      <c r="C189" s="174"/>
      <c r="D189" s="174" t="str">
        <f>D175</f>
        <v>FLIGHT D</v>
      </c>
    </row>
    <row r="190" spans="1:4" ht="21.95" customHeight="1" x14ac:dyDescent="0.3">
      <c r="A190" s="169"/>
      <c r="B190" s="174" t="e">
        <f>IF($I15=0,"",$D$3&amp;"  "&amp;$D15)</f>
        <v>#N/A</v>
      </c>
      <c r="C190" s="174"/>
      <c r="D190" s="174" t="e">
        <f>IF($I15=0,"",$D$3&amp;"  "&amp;$D15)</f>
        <v>#N/A</v>
      </c>
    </row>
    <row r="191" spans="1:4" ht="21.95" customHeight="1" x14ac:dyDescent="0.3">
      <c r="A191" s="169"/>
      <c r="B191" s="175" t="e">
        <f>IF(B192="","",$K$15)</f>
        <v>#N/A</v>
      </c>
      <c r="C191" s="175"/>
      <c r="D191" s="175" t="e">
        <f>IF(D192="","",$K$15)</f>
        <v>#N/A</v>
      </c>
    </row>
    <row r="192" spans="1:4" ht="21.95" customHeight="1" thickBot="1" x14ac:dyDescent="0.35">
      <c r="A192" s="169"/>
      <c r="B192" s="186" t="e">
        <f>IF($B183="","",G$15)</f>
        <v>#N/A</v>
      </c>
      <c r="C192" s="181"/>
      <c r="D192" s="186" t="e">
        <f>IF($B183="","",IF(H$15="Vacant-1","",IF(H$15="Vacant-2","",IF(H$15="Vacant-3","",H$15))))</f>
        <v>#N/A</v>
      </c>
    </row>
    <row r="193" spans="1:4" ht="24" customHeight="1" x14ac:dyDescent="0.3">
      <c r="A193" s="169"/>
      <c r="B193" s="188"/>
      <c r="C193" s="182"/>
      <c r="D193" s="188"/>
    </row>
    <row r="194" spans="1:4" ht="24" customHeight="1" thickBot="1" x14ac:dyDescent="0.35">
      <c r="A194" s="169"/>
      <c r="B194" s="188"/>
      <c r="C194" s="182"/>
      <c r="D194" s="188"/>
    </row>
    <row r="195" spans="1:4" ht="21.95" customHeight="1" x14ac:dyDescent="0.3">
      <c r="A195" s="169"/>
      <c r="B195" s="184" t="str">
        <f>$D$1</f>
        <v>DAY-1     BUYIN</v>
      </c>
      <c r="C195" s="180"/>
      <c r="D195" s="184" t="str">
        <f>$D$1</f>
        <v>DAY-1     BUYIN</v>
      </c>
    </row>
    <row r="196" spans="1:4" ht="21.95" customHeight="1" x14ac:dyDescent="0.3">
      <c r="A196" s="169"/>
      <c r="B196" s="174" t="str">
        <f>B182</f>
        <v>FLIGHT A</v>
      </c>
      <c r="C196" s="174"/>
      <c r="D196" s="174" t="str">
        <f>D182</f>
        <v>FLIGHT B</v>
      </c>
    </row>
    <row r="197" spans="1:4" ht="21.95" customHeight="1" x14ac:dyDescent="0.3">
      <c r="A197" s="169"/>
      <c r="B197" s="174" t="e">
        <f>IF($I16=0,"",$D$3&amp;"  "&amp;$D16)</f>
        <v>#N/A</v>
      </c>
      <c r="C197" s="174"/>
      <c r="D197" s="174" t="e">
        <f>IF($I16=0,"",$D$3&amp;"  "&amp;$D16)</f>
        <v>#N/A</v>
      </c>
    </row>
    <row r="198" spans="1:4" ht="21.95" customHeight="1" x14ac:dyDescent="0.3">
      <c r="A198" s="169"/>
      <c r="B198" s="175" t="e">
        <f>IF(B199="","",$K$16)</f>
        <v>#N/A</v>
      </c>
      <c r="C198" s="175"/>
      <c r="D198" s="175" t="e">
        <f>IF(D199="","",$K$16)</f>
        <v>#N/A</v>
      </c>
    </row>
    <row r="199" spans="1:4" ht="21.95" customHeight="1" thickBot="1" x14ac:dyDescent="0.35">
      <c r="A199" s="169"/>
      <c r="B199" s="186" t="e">
        <f>IF($B197="","",E$16)</f>
        <v>#N/A</v>
      </c>
      <c r="C199" s="181"/>
      <c r="D199" s="186" t="e">
        <f>IF($B197="","",F$16)</f>
        <v>#N/A</v>
      </c>
    </row>
    <row r="200" spans="1:4" ht="21.95" customHeight="1" x14ac:dyDescent="0.3">
      <c r="A200" s="169"/>
      <c r="B200" s="188"/>
      <c r="C200" s="182"/>
      <c r="D200" s="188"/>
    </row>
    <row r="201" spans="1:4" ht="21.95" customHeight="1" thickBot="1" x14ac:dyDescent="0.35">
      <c r="A201" s="169"/>
      <c r="B201" s="188"/>
      <c r="C201" s="182"/>
      <c r="D201" s="188"/>
    </row>
    <row r="202" spans="1:4" ht="21.95" customHeight="1" x14ac:dyDescent="0.3">
      <c r="A202" s="169"/>
      <c r="B202" s="184" t="str">
        <f>$D$1</f>
        <v>DAY-1     BUYIN</v>
      </c>
      <c r="C202" s="180"/>
      <c r="D202" s="184" t="str">
        <f>$D$1</f>
        <v>DAY-1     BUYIN</v>
      </c>
    </row>
    <row r="203" spans="1:4" ht="21.95" customHeight="1" x14ac:dyDescent="0.3">
      <c r="A203" s="169"/>
      <c r="B203" s="174" t="str">
        <f>B189</f>
        <v>FLIGHT C</v>
      </c>
      <c r="C203" s="174"/>
      <c r="D203" s="174" t="str">
        <f>D189</f>
        <v>FLIGHT D</v>
      </c>
    </row>
    <row r="204" spans="1:4" ht="21.95" customHeight="1" x14ac:dyDescent="0.3">
      <c r="A204" s="169"/>
      <c r="B204" s="174" t="e">
        <f>IF($I16=0,"",$D$3&amp;"  "&amp;$D16)</f>
        <v>#N/A</v>
      </c>
      <c r="C204" s="174"/>
      <c r="D204" s="174" t="e">
        <f>IF($I16=0,"",$D$3&amp;"  "&amp;$D16)</f>
        <v>#N/A</v>
      </c>
    </row>
    <row r="205" spans="1:4" ht="21.95" customHeight="1" x14ac:dyDescent="0.3">
      <c r="A205" s="169"/>
      <c r="B205" s="175" t="e">
        <f>IF(B206="","",$K$16)</f>
        <v>#N/A</v>
      </c>
      <c r="C205" s="175"/>
      <c r="D205" s="175" t="e">
        <f>IF(D206="","",$K$16)</f>
        <v>#N/A</v>
      </c>
    </row>
    <row r="206" spans="1:4" ht="21.95" customHeight="1" thickBot="1" x14ac:dyDescent="0.35">
      <c r="A206" s="169"/>
      <c r="B206" s="186" t="e">
        <f>IF($B197="","",G$16)</f>
        <v>#N/A</v>
      </c>
      <c r="C206" s="181"/>
      <c r="D206" s="186" t="e">
        <f>IF($B197="","",IF(H$16="Vacant-1","",IF(H$16="Vacant-2","",IF(H$16="Vacant-3","",H$16))))</f>
        <v>#N/A</v>
      </c>
    </row>
    <row r="207" spans="1:4" ht="21.95" customHeight="1" x14ac:dyDescent="0.3">
      <c r="A207" s="169"/>
    </row>
    <row r="208" spans="1:4" ht="20.25" customHeight="1" x14ac:dyDescent="0.3">
      <c r="A208" s="169"/>
    </row>
    <row r="209" ht="20.25" customHeight="1" x14ac:dyDescent="0.2"/>
    <row r="210" ht="20.25" customHeight="1" x14ac:dyDescent="0.2"/>
  </sheetData>
  <sheetProtection sheet="1" selectLockedCells="1"/>
  <phoneticPr fontId="0" type="noConversion"/>
  <conditionalFormatting sqref="B30:D30 B37:D37">
    <cfRule type="cellIs" dxfId="48" priority="1" stopIfTrue="1" operator="equal">
      <formula>B44</formula>
    </cfRule>
  </conditionalFormatting>
  <conditionalFormatting sqref="B85:D85 B92:D92 B99:D99 B106:D106 B113:D113 B120:C120 B44:D44 B183:C183 B190:C190 B78:D78 B169:C169 B162:C162 B155:D155 B127:C127 B134:C134 B141:C141 B148:D148">
    <cfRule type="cellIs" dxfId="47" priority="2" stopIfTrue="1" operator="equal">
      <formula>B30</formula>
    </cfRule>
    <cfRule type="cellIs" dxfId="46" priority="3" stopIfTrue="1" operator="equal">
      <formula>B58</formula>
    </cfRule>
  </conditionalFormatting>
  <conditionalFormatting sqref="B197:C197 B204:C204">
    <cfRule type="cellIs" dxfId="45" priority="4" stopIfTrue="1" operator="equal">
      <formula>B183</formula>
    </cfRule>
    <cfRule type="cellIs" dxfId="44" priority="5" stopIfTrue="1" operator="equal">
      <formula>#REF!</formula>
    </cfRule>
  </conditionalFormatting>
  <conditionalFormatting sqref="D120 D183 D190 D162 D127 D134">
    <cfRule type="cellIs" dxfId="43" priority="6" stopIfTrue="1" operator="equal">
      <formula>#REF!</formula>
    </cfRule>
    <cfRule type="cellIs" dxfId="42" priority="7" stopIfTrue="1" operator="equal">
      <formula>D134</formula>
    </cfRule>
  </conditionalFormatting>
  <conditionalFormatting sqref="D141 D169">
    <cfRule type="cellIs" dxfId="41" priority="8" stopIfTrue="1" operator="equal">
      <formula>#REF!</formula>
    </cfRule>
    <cfRule type="cellIs" dxfId="40" priority="9" stopIfTrue="1" operator="equal">
      <formula>D155</formula>
    </cfRule>
  </conditionalFormatting>
  <conditionalFormatting sqref="D197 D204">
    <cfRule type="cellIs" dxfId="39" priority="10" stopIfTrue="1" operator="equal">
      <formula>#REF!</formula>
    </cfRule>
    <cfRule type="cellIs" dxfId="38" priority="11" stopIfTrue="1" operator="equal">
      <formula>#REF!</formula>
    </cfRule>
  </conditionalFormatting>
  <conditionalFormatting sqref="C176">
    <cfRule type="cellIs" dxfId="37" priority="12" stopIfTrue="1" operator="equal">
      <formula>E157</formula>
    </cfRule>
    <cfRule type="cellIs" dxfId="36" priority="13" stopIfTrue="1" operator="equal">
      <formula>C190</formula>
    </cfRule>
  </conditionalFormatting>
  <conditionalFormatting sqref="B176">
    <cfRule type="cellIs" dxfId="35" priority="14" stopIfTrue="1" operator="equal">
      <formula>D155</formula>
    </cfRule>
    <cfRule type="cellIs" dxfId="34" priority="15" stopIfTrue="1" operator="equal">
      <formula>B190</formula>
    </cfRule>
  </conditionalFormatting>
  <conditionalFormatting sqref="D176">
    <cfRule type="cellIs" dxfId="33" priority="16" stopIfTrue="1" operator="equal">
      <formula>E157</formula>
    </cfRule>
    <cfRule type="cellIs" dxfId="32" priority="17" stopIfTrue="1" operator="equal">
      <formula>D190</formula>
    </cfRule>
  </conditionalFormatting>
  <conditionalFormatting sqref="B51:C51 B58:D58">
    <cfRule type="cellIs" dxfId="31" priority="36" stopIfTrue="1" operator="equal">
      <formula>B37</formula>
    </cfRule>
    <cfRule type="cellIs" dxfId="30" priority="37" stopIfTrue="1" operator="equal">
      <formula>B64</formula>
    </cfRule>
  </conditionalFormatting>
  <conditionalFormatting sqref="B64:D64 B71:D71">
    <cfRule type="cellIs" dxfId="29" priority="38" stopIfTrue="1" operator="equal">
      <formula>B51</formula>
    </cfRule>
    <cfRule type="cellIs" dxfId="28" priority="39" stopIfTrue="1" operator="equal">
      <formula>B78</formula>
    </cfRule>
  </conditionalFormatting>
  <conditionalFormatting sqref="D51">
    <cfRule type="cellIs" dxfId="27" priority="40" stopIfTrue="1" operator="equal">
      <formula>#REF!</formula>
    </cfRule>
    <cfRule type="cellIs" dxfId="26" priority="41" stopIfTrue="1" operator="equal">
      <formula>D64</formula>
    </cfRule>
  </conditionalFormatting>
  <conditionalFormatting sqref="G23">
    <cfRule type="cellIs" dxfId="25" priority="18" stopIfTrue="1" operator="notEqual">
      <formula>$H$23</formula>
    </cfRule>
  </conditionalFormatting>
  <printOptions horizontalCentered="1"/>
  <pageMargins left="0" right="0.13" top="0.43" bottom="0.43" header="0.52" footer="0.56000000000000005"/>
  <pageSetup scale="94" orientation="portrait" horizontalDpi="300" verticalDpi="300" r:id="rId1"/>
  <headerFooter alignWithMargins="0"/>
  <rowBreaks count="1" manualBreakCount="1">
    <brk id="60" max="4" man="1"/>
  </rowBreaks>
  <colBreaks count="1" manualBreakCount="1">
    <brk id="6" max="1048575" man="1"/>
  </col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N43"/>
  <sheetViews>
    <sheetView topLeftCell="B1" workbookViewId="0">
      <selection activeCell="H6" sqref="H6"/>
    </sheetView>
  </sheetViews>
  <sheetFormatPr defaultRowHeight="12.75" x14ac:dyDescent="0.2"/>
  <cols>
    <col min="1" max="1" width="4.28515625" customWidth="1"/>
    <col min="2" max="2" width="7" style="161" customWidth="1"/>
    <col min="3" max="3" width="21.42578125" customWidth="1"/>
    <col min="4" max="4" width="9" customWidth="1"/>
    <col min="5" max="5" width="5.85546875" style="4" customWidth="1"/>
    <col min="6" max="6" width="8.5703125" style="4" customWidth="1"/>
    <col min="8" max="8" width="7" style="161" customWidth="1"/>
    <col min="9" max="9" width="21.28515625" customWidth="1"/>
    <col min="10" max="10" width="6.28515625" customWidth="1"/>
    <col min="11" max="11" width="6.42578125" style="4" customWidth="1"/>
    <col min="12" max="12" width="9.140625" style="4"/>
  </cols>
  <sheetData>
    <row r="7" spans="2:14" ht="15.75" x14ac:dyDescent="0.25">
      <c r="C7" s="160" t="s">
        <v>108</v>
      </c>
    </row>
    <row r="9" spans="2:14" x14ac:dyDescent="0.2">
      <c r="F9" s="4" t="s">
        <v>117</v>
      </c>
      <c r="L9" s="4" t="s">
        <v>117</v>
      </c>
    </row>
    <row r="10" spans="2:14" x14ac:dyDescent="0.2">
      <c r="B10" s="161" t="str">
        <f>SWEEPS!B3</f>
        <v>PLACE</v>
      </c>
      <c r="C10" t="str">
        <f>SWEEPS!C3</f>
        <v>FLIGHT-A</v>
      </c>
      <c r="D10" t="str">
        <f>SWEEPS!D3</f>
        <v>TOTAL</v>
      </c>
      <c r="E10" s="4" t="s">
        <v>116</v>
      </c>
      <c r="F10" s="4" t="s">
        <v>119</v>
      </c>
      <c r="G10" t="s">
        <v>89</v>
      </c>
      <c r="H10" s="161" t="str">
        <f>SWEEPS!F3</f>
        <v>PLACE</v>
      </c>
      <c r="I10" s="47" t="str">
        <f>SWEEPS!G3</f>
        <v>FLIGHT-B</v>
      </c>
      <c r="J10" s="47" t="str">
        <f>SWEEPS!H3</f>
        <v>TOTAL</v>
      </c>
      <c r="K10" s="4" t="s">
        <v>116</v>
      </c>
      <c r="L10" s="4" t="s">
        <v>119</v>
      </c>
      <c r="M10" t="s">
        <v>89</v>
      </c>
      <c r="N10" t="s">
        <v>118</v>
      </c>
    </row>
    <row r="11" spans="2:14" x14ac:dyDescent="0.2">
      <c r="B11" s="161">
        <f>SWEEPS!B4</f>
        <v>1</v>
      </c>
      <c r="C11" t="e">
        <f>SWEEPS!C4</f>
        <v>#N/A</v>
      </c>
      <c r="D11" t="e">
        <f>SWEEPS!D4</f>
        <v>#N/A</v>
      </c>
      <c r="E11" s="4">
        <v>1</v>
      </c>
      <c r="F11" s="4">
        <f ca="1">IF(E11="","",SUMIF(E$11:E$27,E11,$N$11:$N$25)/G11)</f>
        <v>0</v>
      </c>
      <c r="G11">
        <f t="shared" ref="G11:G25" si="0">IF(E11="","",COUNTIF(E$11:E$25,E11))</f>
        <v>1</v>
      </c>
      <c r="H11" s="161">
        <f>SWEEPS!F4</f>
        <v>1</v>
      </c>
      <c r="I11" s="47" t="e">
        <f>SWEEPS!G4</f>
        <v>#N/A</v>
      </c>
      <c r="J11" s="47" t="e">
        <f>SWEEPS!H4</f>
        <v>#N/A</v>
      </c>
      <c r="K11" s="4">
        <v>1</v>
      </c>
      <c r="L11" s="4">
        <f ca="1">IF(K11="","",SUMIF(K$11:K$27,K11,N$11:N$25)/M11)</f>
        <v>0</v>
      </c>
      <c r="M11">
        <f t="shared" ref="M11:M25" si="1">IF(K11="","",COUNTIF(K$11:K$25,K11))</f>
        <v>1</v>
      </c>
      <c r="N11">
        <f>NAMES!AC5</f>
        <v>0</v>
      </c>
    </row>
    <row r="12" spans="2:14" x14ac:dyDescent="0.2">
      <c r="B12" s="161" t="e">
        <f>SWEEPS!B5</f>
        <v>#N/A</v>
      </c>
      <c r="C12" t="e">
        <f>SWEEPS!C5</f>
        <v>#N/A</v>
      </c>
      <c r="D12" t="e">
        <f>SWEEPS!D5</f>
        <v>#N/A</v>
      </c>
      <c r="E12" s="4" t="e">
        <f t="shared" ref="E12:E24" si="2">IF(D12=D11,E11,B12)</f>
        <v>#N/A</v>
      </c>
      <c r="F12" s="4" t="e">
        <f t="shared" ref="F12:F25" si="3">IF(E12="","",SUMIF(E$11:E$27,E12,$N$11:$N$25)/G12)</f>
        <v>#N/A</v>
      </c>
      <c r="G12" t="e">
        <f t="shared" si="0"/>
        <v>#N/A</v>
      </c>
      <c r="H12" s="161" t="e">
        <f>SWEEPS!F5</f>
        <v>#N/A</v>
      </c>
      <c r="I12" s="47" t="e">
        <f>SWEEPS!G5</f>
        <v>#N/A</v>
      </c>
      <c r="J12" s="47" t="e">
        <f>SWEEPS!H5</f>
        <v>#N/A</v>
      </c>
      <c r="K12" s="4" t="e">
        <f>IF(J12=J11,K11,H12)</f>
        <v>#N/A</v>
      </c>
      <c r="L12" s="4" t="e">
        <f t="shared" ref="L12:L25" si="4">IF(K12="","",SUMIF(K$11:K$27,K12,N$11:N$25)/M12)</f>
        <v>#N/A</v>
      </c>
      <c r="M12" t="e">
        <f t="shared" si="1"/>
        <v>#N/A</v>
      </c>
      <c r="N12">
        <f>NAMES!AC6</f>
        <v>0</v>
      </c>
    </row>
    <row r="13" spans="2:14" x14ac:dyDescent="0.2">
      <c r="B13" s="161" t="e">
        <f>SWEEPS!B6</f>
        <v>#N/A</v>
      </c>
      <c r="C13" t="e">
        <f>SWEEPS!C6</f>
        <v>#N/A</v>
      </c>
      <c r="D13" t="e">
        <f>SWEEPS!D6</f>
        <v>#N/A</v>
      </c>
      <c r="E13" s="4" t="e">
        <f t="shared" si="2"/>
        <v>#N/A</v>
      </c>
      <c r="F13" s="4" t="e">
        <f t="shared" si="3"/>
        <v>#N/A</v>
      </c>
      <c r="G13" t="e">
        <f t="shared" si="0"/>
        <v>#N/A</v>
      </c>
      <c r="H13" s="161" t="e">
        <f>SWEEPS!F6</f>
        <v>#N/A</v>
      </c>
      <c r="I13" s="47" t="e">
        <f>SWEEPS!G6</f>
        <v>#N/A</v>
      </c>
      <c r="J13" s="47" t="e">
        <f>SWEEPS!H6</f>
        <v>#N/A</v>
      </c>
      <c r="K13" s="4" t="e">
        <f t="shared" ref="K13:K24" si="5">IF(J13=J12,K12,H13)</f>
        <v>#N/A</v>
      </c>
      <c r="L13" s="4" t="e">
        <f t="shared" si="4"/>
        <v>#N/A</v>
      </c>
      <c r="M13" t="e">
        <f t="shared" si="1"/>
        <v>#N/A</v>
      </c>
      <c r="N13">
        <f>NAMES!AC7</f>
        <v>0</v>
      </c>
    </row>
    <row r="14" spans="2:14" x14ac:dyDescent="0.2">
      <c r="B14" s="161" t="e">
        <f>SWEEPS!B7</f>
        <v>#N/A</v>
      </c>
      <c r="C14" t="e">
        <f>SWEEPS!C7</f>
        <v>#N/A</v>
      </c>
      <c r="D14" t="e">
        <f>SWEEPS!D7</f>
        <v>#N/A</v>
      </c>
      <c r="E14" s="4" t="e">
        <f t="shared" si="2"/>
        <v>#N/A</v>
      </c>
      <c r="F14" s="4" t="e">
        <f t="shared" si="3"/>
        <v>#N/A</v>
      </c>
      <c r="G14" t="e">
        <f t="shared" si="0"/>
        <v>#N/A</v>
      </c>
      <c r="H14" s="161" t="e">
        <f>SWEEPS!F7</f>
        <v>#N/A</v>
      </c>
      <c r="I14" s="47" t="e">
        <f>SWEEPS!G7</f>
        <v>#N/A</v>
      </c>
      <c r="J14" s="47" t="e">
        <f>SWEEPS!H7</f>
        <v>#N/A</v>
      </c>
      <c r="K14" s="4" t="e">
        <f t="shared" si="5"/>
        <v>#N/A</v>
      </c>
      <c r="L14" s="4" t="e">
        <f t="shared" si="4"/>
        <v>#N/A</v>
      </c>
      <c r="M14" t="e">
        <f t="shared" si="1"/>
        <v>#N/A</v>
      </c>
      <c r="N14">
        <f>NAMES!AC8</f>
        <v>0</v>
      </c>
    </row>
    <row r="15" spans="2:14" x14ac:dyDescent="0.2">
      <c r="B15" s="161" t="e">
        <f>SWEEPS!B8</f>
        <v>#N/A</v>
      </c>
      <c r="C15" t="e">
        <f>SWEEPS!C8</f>
        <v>#N/A</v>
      </c>
      <c r="D15" t="e">
        <f>SWEEPS!D8</f>
        <v>#N/A</v>
      </c>
      <c r="E15" s="4" t="e">
        <f t="shared" si="2"/>
        <v>#N/A</v>
      </c>
      <c r="F15" s="4" t="e">
        <f t="shared" si="3"/>
        <v>#N/A</v>
      </c>
      <c r="G15" t="e">
        <f t="shared" si="0"/>
        <v>#N/A</v>
      </c>
      <c r="H15" s="161" t="e">
        <f>SWEEPS!F8</f>
        <v>#N/A</v>
      </c>
      <c r="I15" s="47" t="e">
        <f>SWEEPS!G8</f>
        <v>#N/A</v>
      </c>
      <c r="J15" s="47" t="e">
        <f>SWEEPS!H8</f>
        <v>#N/A</v>
      </c>
      <c r="K15" s="4" t="e">
        <f t="shared" si="5"/>
        <v>#N/A</v>
      </c>
      <c r="L15" s="4" t="e">
        <f t="shared" si="4"/>
        <v>#N/A</v>
      </c>
      <c r="M15" t="e">
        <f t="shared" si="1"/>
        <v>#N/A</v>
      </c>
      <c r="N15">
        <f>NAMES!AC9</f>
        <v>0</v>
      </c>
    </row>
    <row r="16" spans="2:14" x14ac:dyDescent="0.2">
      <c r="B16" s="161" t="e">
        <f>SWEEPS!B9</f>
        <v>#N/A</v>
      </c>
      <c r="C16" t="e">
        <f>SWEEPS!C9</f>
        <v>#N/A</v>
      </c>
      <c r="D16" t="e">
        <f>SWEEPS!D9</f>
        <v>#N/A</v>
      </c>
      <c r="E16" s="4" t="e">
        <f t="shared" si="2"/>
        <v>#N/A</v>
      </c>
      <c r="F16" s="4" t="e">
        <f t="shared" si="3"/>
        <v>#N/A</v>
      </c>
      <c r="G16" t="e">
        <f t="shared" si="0"/>
        <v>#N/A</v>
      </c>
      <c r="H16" s="161" t="e">
        <f>SWEEPS!F9</f>
        <v>#N/A</v>
      </c>
      <c r="I16" s="47" t="e">
        <f>SWEEPS!G9</f>
        <v>#N/A</v>
      </c>
      <c r="J16" s="47" t="e">
        <f>SWEEPS!H9</f>
        <v>#N/A</v>
      </c>
      <c r="K16" s="4" t="e">
        <f t="shared" si="5"/>
        <v>#N/A</v>
      </c>
      <c r="L16" s="4" t="e">
        <f t="shared" si="4"/>
        <v>#N/A</v>
      </c>
      <c r="M16" t="e">
        <f t="shared" si="1"/>
        <v>#N/A</v>
      </c>
      <c r="N16">
        <f>NAMES!AC10</f>
        <v>0</v>
      </c>
    </row>
    <row r="17" spans="2:14" x14ac:dyDescent="0.2">
      <c r="B17" s="161" t="e">
        <f>SWEEPS!B10</f>
        <v>#N/A</v>
      </c>
      <c r="C17" t="e">
        <f>SWEEPS!C10</f>
        <v>#N/A</v>
      </c>
      <c r="D17" t="e">
        <f>SWEEPS!D10</f>
        <v>#N/A</v>
      </c>
      <c r="E17" s="4" t="e">
        <f>IF(D17=D16,E16,B17)</f>
        <v>#N/A</v>
      </c>
      <c r="F17" s="4" t="e">
        <f t="shared" si="3"/>
        <v>#N/A</v>
      </c>
      <c r="G17" t="e">
        <f t="shared" si="0"/>
        <v>#N/A</v>
      </c>
      <c r="H17" s="161" t="e">
        <f>SWEEPS!F10</f>
        <v>#N/A</v>
      </c>
      <c r="I17" s="47" t="e">
        <f>SWEEPS!G10</f>
        <v>#N/A</v>
      </c>
      <c r="J17" s="47" t="e">
        <f>SWEEPS!H10</f>
        <v>#N/A</v>
      </c>
      <c r="K17" s="4" t="e">
        <f t="shared" si="5"/>
        <v>#N/A</v>
      </c>
      <c r="L17" s="4" t="e">
        <f t="shared" si="4"/>
        <v>#N/A</v>
      </c>
      <c r="M17" t="e">
        <f t="shared" si="1"/>
        <v>#N/A</v>
      </c>
      <c r="N17">
        <f>NAMES!AC11</f>
        <v>0</v>
      </c>
    </row>
    <row r="18" spans="2:14" x14ac:dyDescent="0.2">
      <c r="B18" s="161" t="e">
        <f>SWEEPS!B11</f>
        <v>#N/A</v>
      </c>
      <c r="C18" t="e">
        <f>SWEEPS!C11</f>
        <v>#N/A</v>
      </c>
      <c r="D18" t="e">
        <f>SWEEPS!D11</f>
        <v>#N/A</v>
      </c>
      <c r="E18" s="4" t="e">
        <f t="shared" si="2"/>
        <v>#N/A</v>
      </c>
      <c r="F18" s="4" t="e">
        <f t="shared" si="3"/>
        <v>#N/A</v>
      </c>
      <c r="G18" t="e">
        <f t="shared" si="0"/>
        <v>#N/A</v>
      </c>
      <c r="H18" s="161" t="e">
        <f>SWEEPS!F11</f>
        <v>#N/A</v>
      </c>
      <c r="I18" s="47" t="e">
        <f>SWEEPS!G11</f>
        <v>#N/A</v>
      </c>
      <c r="J18" s="47" t="e">
        <f>SWEEPS!H11</f>
        <v>#N/A</v>
      </c>
      <c r="K18" s="4" t="e">
        <f t="shared" si="5"/>
        <v>#N/A</v>
      </c>
      <c r="L18" s="4" t="e">
        <f t="shared" si="4"/>
        <v>#N/A</v>
      </c>
      <c r="M18" t="e">
        <f t="shared" si="1"/>
        <v>#N/A</v>
      </c>
      <c r="N18">
        <f>NAMES!AC12</f>
        <v>0</v>
      </c>
    </row>
    <row r="19" spans="2:14" x14ac:dyDescent="0.2">
      <c r="B19" s="161" t="e">
        <f>SWEEPS!B12</f>
        <v>#N/A</v>
      </c>
      <c r="C19" t="e">
        <f>SWEEPS!C12</f>
        <v>#N/A</v>
      </c>
      <c r="D19" t="e">
        <f>SWEEPS!D12</f>
        <v>#N/A</v>
      </c>
      <c r="E19" s="4" t="e">
        <f t="shared" si="2"/>
        <v>#N/A</v>
      </c>
      <c r="F19" s="4" t="e">
        <f t="shared" si="3"/>
        <v>#N/A</v>
      </c>
      <c r="G19" t="e">
        <f t="shared" si="0"/>
        <v>#N/A</v>
      </c>
      <c r="H19" s="161" t="e">
        <f>SWEEPS!F12</f>
        <v>#N/A</v>
      </c>
      <c r="I19" s="47" t="e">
        <f>SWEEPS!G12</f>
        <v>#N/A</v>
      </c>
      <c r="J19" s="47" t="e">
        <f>SWEEPS!H12</f>
        <v>#N/A</v>
      </c>
      <c r="K19" s="4" t="e">
        <f t="shared" si="5"/>
        <v>#N/A</v>
      </c>
      <c r="L19" s="4" t="e">
        <f t="shared" si="4"/>
        <v>#N/A</v>
      </c>
      <c r="M19" t="e">
        <f t="shared" si="1"/>
        <v>#N/A</v>
      </c>
      <c r="N19">
        <f>NAMES!AC13</f>
        <v>0</v>
      </c>
    </row>
    <row r="20" spans="2:14" x14ac:dyDescent="0.2">
      <c r="B20" s="161" t="e">
        <f>SWEEPS!B13</f>
        <v>#N/A</v>
      </c>
      <c r="C20" t="e">
        <f>SWEEPS!C13</f>
        <v>#N/A</v>
      </c>
      <c r="D20" t="e">
        <f>SWEEPS!D13</f>
        <v>#N/A</v>
      </c>
      <c r="E20" s="4" t="e">
        <f t="shared" si="2"/>
        <v>#N/A</v>
      </c>
      <c r="F20" s="4" t="e">
        <f t="shared" si="3"/>
        <v>#N/A</v>
      </c>
      <c r="G20" t="e">
        <f t="shared" si="0"/>
        <v>#N/A</v>
      </c>
      <c r="H20" s="161" t="e">
        <f>SWEEPS!F13</f>
        <v>#N/A</v>
      </c>
      <c r="I20" s="47" t="e">
        <f>SWEEPS!G13</f>
        <v>#N/A</v>
      </c>
      <c r="J20" s="47" t="e">
        <f>SWEEPS!H13</f>
        <v>#N/A</v>
      </c>
      <c r="K20" s="4" t="e">
        <f t="shared" si="5"/>
        <v>#N/A</v>
      </c>
      <c r="L20" s="4" t="e">
        <f t="shared" si="4"/>
        <v>#N/A</v>
      </c>
      <c r="M20" t="e">
        <f t="shared" si="1"/>
        <v>#N/A</v>
      </c>
      <c r="N20">
        <f>NAMES!AC14</f>
        <v>0</v>
      </c>
    </row>
    <row r="21" spans="2:14" x14ac:dyDescent="0.2">
      <c r="B21" s="161" t="e">
        <f>SWEEPS!B14</f>
        <v>#N/A</v>
      </c>
      <c r="C21" t="e">
        <f>SWEEPS!C14</f>
        <v>#N/A</v>
      </c>
      <c r="D21" t="e">
        <f>SWEEPS!D14</f>
        <v>#N/A</v>
      </c>
      <c r="E21" s="4" t="e">
        <f t="shared" si="2"/>
        <v>#N/A</v>
      </c>
      <c r="F21" s="4" t="e">
        <f t="shared" si="3"/>
        <v>#N/A</v>
      </c>
      <c r="G21" t="e">
        <f t="shared" si="0"/>
        <v>#N/A</v>
      </c>
      <c r="H21" s="161" t="e">
        <f>SWEEPS!F14</f>
        <v>#N/A</v>
      </c>
      <c r="I21" s="47" t="e">
        <f>SWEEPS!G14</f>
        <v>#N/A</v>
      </c>
      <c r="J21" s="47" t="e">
        <f>SWEEPS!H14</f>
        <v>#N/A</v>
      </c>
      <c r="K21" s="4" t="e">
        <f t="shared" si="5"/>
        <v>#N/A</v>
      </c>
      <c r="L21" s="4" t="e">
        <f t="shared" si="4"/>
        <v>#N/A</v>
      </c>
      <c r="M21" t="e">
        <f t="shared" si="1"/>
        <v>#N/A</v>
      </c>
      <c r="N21">
        <f>NAMES!AC15</f>
        <v>0</v>
      </c>
    </row>
    <row r="22" spans="2:14" x14ac:dyDescent="0.2">
      <c r="B22" s="161" t="e">
        <f>SWEEPS!B15</f>
        <v>#N/A</v>
      </c>
      <c r="C22" t="e">
        <f>SWEEPS!C15</f>
        <v>#N/A</v>
      </c>
      <c r="D22" t="e">
        <f>SWEEPS!D15</f>
        <v>#N/A</v>
      </c>
      <c r="E22" s="4" t="e">
        <f t="shared" si="2"/>
        <v>#N/A</v>
      </c>
      <c r="F22" s="4" t="e">
        <f t="shared" si="3"/>
        <v>#N/A</v>
      </c>
      <c r="G22" t="e">
        <f t="shared" si="0"/>
        <v>#N/A</v>
      </c>
      <c r="H22" s="161" t="e">
        <f>SWEEPS!F15</f>
        <v>#N/A</v>
      </c>
      <c r="I22" s="47" t="e">
        <f>SWEEPS!G15</f>
        <v>#N/A</v>
      </c>
      <c r="J22" s="47" t="e">
        <f>SWEEPS!H15</f>
        <v>#N/A</v>
      </c>
      <c r="K22" s="4" t="e">
        <f t="shared" si="5"/>
        <v>#N/A</v>
      </c>
      <c r="L22" s="4" t="e">
        <f t="shared" si="4"/>
        <v>#N/A</v>
      </c>
      <c r="M22" t="e">
        <f t="shared" si="1"/>
        <v>#N/A</v>
      </c>
      <c r="N22">
        <f>NAMES!AC16</f>
        <v>0</v>
      </c>
    </row>
    <row r="23" spans="2:14" x14ac:dyDescent="0.2">
      <c r="B23" s="161" t="e">
        <f>SWEEPS!B16</f>
        <v>#N/A</v>
      </c>
      <c r="C23" t="e">
        <f>SWEEPS!C16</f>
        <v>#N/A</v>
      </c>
      <c r="D23" t="e">
        <f>SWEEPS!D16</f>
        <v>#N/A</v>
      </c>
      <c r="E23" s="4" t="e">
        <f t="shared" si="2"/>
        <v>#N/A</v>
      </c>
      <c r="F23" s="4" t="e">
        <f t="shared" si="3"/>
        <v>#N/A</v>
      </c>
      <c r="G23" t="e">
        <f t="shared" si="0"/>
        <v>#N/A</v>
      </c>
      <c r="H23" s="161" t="e">
        <f>SWEEPS!F16</f>
        <v>#N/A</v>
      </c>
      <c r="I23" s="47" t="e">
        <f>SWEEPS!G16</f>
        <v>#N/A</v>
      </c>
      <c r="J23" s="47" t="e">
        <f>SWEEPS!H16</f>
        <v>#N/A</v>
      </c>
      <c r="K23" s="4" t="e">
        <f t="shared" si="5"/>
        <v>#N/A</v>
      </c>
      <c r="L23" s="4" t="e">
        <f t="shared" si="4"/>
        <v>#N/A</v>
      </c>
      <c r="M23" t="e">
        <f t="shared" si="1"/>
        <v>#N/A</v>
      </c>
      <c r="N23">
        <f>NAMES!AC17</f>
        <v>0</v>
      </c>
    </row>
    <row r="24" spans="2:14" x14ac:dyDescent="0.2">
      <c r="B24" s="161" t="e">
        <f>SWEEPS!B17</f>
        <v>#N/A</v>
      </c>
      <c r="C24" t="e">
        <f>SWEEPS!C17</f>
        <v>#N/A</v>
      </c>
      <c r="D24" t="e">
        <f>SWEEPS!D17</f>
        <v>#N/A</v>
      </c>
      <c r="E24" s="4" t="e">
        <f t="shared" si="2"/>
        <v>#N/A</v>
      </c>
      <c r="F24" s="4" t="e">
        <f t="shared" si="3"/>
        <v>#N/A</v>
      </c>
      <c r="G24" t="e">
        <f t="shared" si="0"/>
        <v>#N/A</v>
      </c>
      <c r="H24" s="161" t="e">
        <f>SWEEPS!F17</f>
        <v>#N/A</v>
      </c>
      <c r="I24" s="47" t="e">
        <f>SWEEPS!G17</f>
        <v>#N/A</v>
      </c>
      <c r="J24" s="47" t="e">
        <f>SWEEPS!H17</f>
        <v>#N/A</v>
      </c>
      <c r="K24" s="4" t="e">
        <f t="shared" si="5"/>
        <v>#N/A</v>
      </c>
      <c r="L24" s="4" t="e">
        <f t="shared" si="4"/>
        <v>#N/A</v>
      </c>
      <c r="M24" t="e">
        <f t="shared" si="1"/>
        <v>#N/A</v>
      </c>
      <c r="N24">
        <f>NAMES!AC18</f>
        <v>0</v>
      </c>
    </row>
    <row r="25" spans="2:14" x14ac:dyDescent="0.2">
      <c r="B25" s="161" t="e">
        <f>SWEEPS!B18</f>
        <v>#N/A</v>
      </c>
      <c r="C25" t="e">
        <f>SWEEPS!C18</f>
        <v>#N/A</v>
      </c>
      <c r="F25" s="4" t="str">
        <f t="shared" si="3"/>
        <v/>
      </c>
      <c r="G25" t="str">
        <f t="shared" si="0"/>
        <v/>
      </c>
      <c r="L25" s="4" t="str">
        <f t="shared" si="4"/>
        <v/>
      </c>
      <c r="M25" t="str">
        <f t="shared" si="1"/>
        <v/>
      </c>
      <c r="N25">
        <f>NAMES!AC19</f>
        <v>0</v>
      </c>
    </row>
    <row r="26" spans="2:14" x14ac:dyDescent="0.2">
      <c r="F26" s="4" t="e">
        <f ca="1">SUM(F11:F25)</f>
        <v>#N/A</v>
      </c>
      <c r="L26" s="4" t="e">
        <f ca="1">SUM(L11:L25)</f>
        <v>#N/A</v>
      </c>
      <c r="N26">
        <f>SUM(N11:N25)</f>
        <v>0</v>
      </c>
    </row>
    <row r="27" spans="2:14" x14ac:dyDescent="0.2">
      <c r="F27" s="4" t="s">
        <v>117</v>
      </c>
      <c r="L27" s="4" t="s">
        <v>117</v>
      </c>
    </row>
    <row r="28" spans="2:14" x14ac:dyDescent="0.2">
      <c r="B28" s="161" t="str">
        <f>SWEEPS!J3</f>
        <v>PLACE</v>
      </c>
      <c r="C28" s="47" t="str">
        <f>SWEEPS!K3</f>
        <v>FLIGHT-C</v>
      </c>
      <c r="D28" s="47" t="str">
        <f>SWEEPS!L3</f>
        <v>TOTAL</v>
      </c>
      <c r="E28" s="4" t="s">
        <v>116</v>
      </c>
      <c r="F28" s="4" t="s">
        <v>119</v>
      </c>
      <c r="G28" t="s">
        <v>89</v>
      </c>
      <c r="H28" s="161" t="str">
        <f>SWEEPS!N3</f>
        <v>PLACE</v>
      </c>
      <c r="I28" s="47" t="str">
        <f>SWEEPS!O3</f>
        <v>FLIGHT-D</v>
      </c>
      <c r="J28" s="47" t="str">
        <f>SWEEPS!P3</f>
        <v>TOTAL</v>
      </c>
      <c r="K28" s="4" t="s">
        <v>116</v>
      </c>
      <c r="L28" s="4" t="s">
        <v>119</v>
      </c>
      <c r="M28" t="s">
        <v>89</v>
      </c>
    </row>
    <row r="29" spans="2:14" x14ac:dyDescent="0.2">
      <c r="B29" s="161">
        <f>SWEEPS!J4</f>
        <v>1</v>
      </c>
      <c r="C29" s="47" t="e">
        <f>SWEEPS!K4</f>
        <v>#N/A</v>
      </c>
      <c r="D29" s="47" t="e">
        <f>SWEEPS!L4</f>
        <v>#N/A</v>
      </c>
      <c r="E29" s="4">
        <v>1</v>
      </c>
      <c r="F29" s="4">
        <f>IF(E29="","",SUMIF(E$29:E$42,E29,$N$11:$N$25)/G29)</f>
        <v>0</v>
      </c>
      <c r="G29">
        <f>IF(E29="","",COUNTIF(E$29:E$42,E29))</f>
        <v>1</v>
      </c>
      <c r="H29" s="161">
        <f>SWEEPS!N4</f>
        <v>1</v>
      </c>
      <c r="I29" s="47" t="e">
        <f>SWEEPS!O4</f>
        <v>#N/A</v>
      </c>
      <c r="J29" s="47" t="e">
        <f>SWEEPS!P4</f>
        <v>#N/A</v>
      </c>
      <c r="K29" s="4">
        <v>1</v>
      </c>
      <c r="L29" s="4">
        <f>IF(K29="","",SUMIF(K$29:K$41,K29,$N$11:$N$25)/M29)</f>
        <v>0</v>
      </c>
      <c r="M29">
        <f>IF(K29="","",COUNTIF(K$29:K$42,K29))</f>
        <v>1</v>
      </c>
    </row>
    <row r="30" spans="2:14" x14ac:dyDescent="0.2">
      <c r="B30" s="161" t="e">
        <f>SWEEPS!J5</f>
        <v>#N/A</v>
      </c>
      <c r="C30" s="47" t="e">
        <f>SWEEPS!K5</f>
        <v>#N/A</v>
      </c>
      <c r="D30" s="47" t="e">
        <f>SWEEPS!L5</f>
        <v>#N/A</v>
      </c>
      <c r="E30" s="4" t="e">
        <f>IF(D30=D29,E29,B30)</f>
        <v>#N/A</v>
      </c>
      <c r="F30" s="4" t="e">
        <f t="shared" ref="F30:F42" si="6">IF(E30="","",SUMIF(E$29:E$42,E30,$N$11:$N$25)/G30)</f>
        <v>#N/A</v>
      </c>
      <c r="G30" t="e">
        <f t="shared" ref="G30:G42" si="7">IF(E30="","",COUNTIF(E$29:E$42,E30))</f>
        <v>#N/A</v>
      </c>
      <c r="H30" s="161" t="e">
        <f>SWEEPS!N5</f>
        <v>#N/A</v>
      </c>
      <c r="I30" s="47" t="e">
        <f>SWEEPS!O5</f>
        <v>#N/A</v>
      </c>
      <c r="J30" s="47" t="e">
        <f>SWEEPS!P5</f>
        <v>#N/A</v>
      </c>
      <c r="K30" s="4" t="e">
        <f>IF(J30=J29,K29,H30)</f>
        <v>#N/A</v>
      </c>
      <c r="L30" s="4" t="e">
        <f t="shared" ref="L30:L42" si="8">IF(K30="","",SUMIF(K$29:K$41,K30,$N$11:$N$25)/M30)</f>
        <v>#N/A</v>
      </c>
      <c r="M30" t="e">
        <f t="shared" ref="M30:M42" si="9">IF(K30="","",COUNTIF(K$29:K$42,K30))</f>
        <v>#N/A</v>
      </c>
    </row>
    <row r="31" spans="2:14" x14ac:dyDescent="0.2">
      <c r="B31" s="161" t="e">
        <f>SWEEPS!J6</f>
        <v>#N/A</v>
      </c>
      <c r="C31" s="47" t="e">
        <f>SWEEPS!K6</f>
        <v>#N/A</v>
      </c>
      <c r="D31" s="47" t="e">
        <f>SWEEPS!L6</f>
        <v>#N/A</v>
      </c>
      <c r="E31" s="4" t="e">
        <f t="shared" ref="E31:E42" si="10">IF(D31=D30,E30,B31)</f>
        <v>#N/A</v>
      </c>
      <c r="F31" s="4" t="e">
        <f t="shared" si="6"/>
        <v>#N/A</v>
      </c>
      <c r="G31" t="e">
        <f t="shared" si="7"/>
        <v>#N/A</v>
      </c>
      <c r="H31" s="161" t="e">
        <f>SWEEPS!N6</f>
        <v>#N/A</v>
      </c>
      <c r="I31" s="47" t="e">
        <f>SWEEPS!O6</f>
        <v>#N/A</v>
      </c>
      <c r="J31" s="47" t="e">
        <f>SWEEPS!P6</f>
        <v>#N/A</v>
      </c>
      <c r="K31" s="4" t="e">
        <f t="shared" ref="K31:K42" si="11">IF(J31=J30,K30,H31)</f>
        <v>#N/A</v>
      </c>
      <c r="L31" s="4" t="e">
        <f t="shared" si="8"/>
        <v>#N/A</v>
      </c>
      <c r="M31" t="e">
        <f t="shared" si="9"/>
        <v>#N/A</v>
      </c>
    </row>
    <row r="32" spans="2:14" x14ac:dyDescent="0.2">
      <c r="B32" s="161" t="e">
        <f>SWEEPS!J7</f>
        <v>#N/A</v>
      </c>
      <c r="C32" s="47" t="e">
        <f>SWEEPS!K7</f>
        <v>#N/A</v>
      </c>
      <c r="D32" s="47" t="e">
        <f>SWEEPS!L7</f>
        <v>#N/A</v>
      </c>
      <c r="E32" s="4" t="e">
        <f t="shared" si="10"/>
        <v>#N/A</v>
      </c>
      <c r="F32" s="4" t="e">
        <f t="shared" si="6"/>
        <v>#N/A</v>
      </c>
      <c r="G32" t="e">
        <f t="shared" si="7"/>
        <v>#N/A</v>
      </c>
      <c r="H32" s="161" t="e">
        <f>SWEEPS!N7</f>
        <v>#N/A</v>
      </c>
      <c r="I32" s="47" t="e">
        <f>SWEEPS!O7</f>
        <v>#N/A</v>
      </c>
      <c r="J32" s="47" t="e">
        <f>SWEEPS!P7</f>
        <v>#N/A</v>
      </c>
      <c r="K32" s="4" t="e">
        <f t="shared" si="11"/>
        <v>#N/A</v>
      </c>
      <c r="L32" s="4" t="e">
        <f t="shared" si="8"/>
        <v>#N/A</v>
      </c>
      <c r="M32" t="e">
        <f t="shared" si="9"/>
        <v>#N/A</v>
      </c>
    </row>
    <row r="33" spans="2:14" x14ac:dyDescent="0.2">
      <c r="B33" s="161" t="e">
        <f>SWEEPS!J8</f>
        <v>#N/A</v>
      </c>
      <c r="C33" s="47" t="e">
        <f>SWEEPS!K8</f>
        <v>#N/A</v>
      </c>
      <c r="D33" s="47" t="e">
        <f>SWEEPS!L8</f>
        <v>#N/A</v>
      </c>
      <c r="E33" s="4" t="e">
        <f t="shared" si="10"/>
        <v>#N/A</v>
      </c>
      <c r="F33" s="4" t="e">
        <f t="shared" si="6"/>
        <v>#N/A</v>
      </c>
      <c r="G33" t="e">
        <f t="shared" si="7"/>
        <v>#N/A</v>
      </c>
      <c r="H33" s="161" t="e">
        <f>SWEEPS!N8</f>
        <v>#N/A</v>
      </c>
      <c r="I33" s="47" t="e">
        <f>SWEEPS!O8</f>
        <v>#N/A</v>
      </c>
      <c r="J33" s="47" t="e">
        <f>SWEEPS!P8</f>
        <v>#N/A</v>
      </c>
      <c r="K33" s="4" t="e">
        <f t="shared" si="11"/>
        <v>#N/A</v>
      </c>
      <c r="L33" s="4" t="e">
        <f t="shared" si="8"/>
        <v>#N/A</v>
      </c>
      <c r="M33" t="e">
        <f t="shared" si="9"/>
        <v>#N/A</v>
      </c>
    </row>
    <row r="34" spans="2:14" x14ac:dyDescent="0.2">
      <c r="B34" s="161" t="e">
        <f>SWEEPS!J9</f>
        <v>#N/A</v>
      </c>
      <c r="C34" s="47" t="e">
        <f>SWEEPS!K9</f>
        <v>#N/A</v>
      </c>
      <c r="D34" s="47" t="e">
        <f>SWEEPS!L9</f>
        <v>#N/A</v>
      </c>
      <c r="E34" s="4" t="e">
        <f t="shared" si="10"/>
        <v>#N/A</v>
      </c>
      <c r="F34" s="4" t="e">
        <f t="shared" si="6"/>
        <v>#N/A</v>
      </c>
      <c r="G34" t="e">
        <f t="shared" si="7"/>
        <v>#N/A</v>
      </c>
      <c r="H34" s="161" t="e">
        <f>SWEEPS!N9</f>
        <v>#N/A</v>
      </c>
      <c r="I34" s="47" t="e">
        <f>SWEEPS!O9</f>
        <v>#N/A</v>
      </c>
      <c r="J34" s="47" t="e">
        <f>SWEEPS!P9</f>
        <v>#N/A</v>
      </c>
      <c r="K34" s="4" t="e">
        <f t="shared" si="11"/>
        <v>#N/A</v>
      </c>
      <c r="L34" s="4" t="e">
        <f t="shared" si="8"/>
        <v>#N/A</v>
      </c>
      <c r="M34" t="e">
        <f t="shared" si="9"/>
        <v>#N/A</v>
      </c>
    </row>
    <row r="35" spans="2:14" x14ac:dyDescent="0.2">
      <c r="B35" s="161" t="e">
        <f>SWEEPS!J10</f>
        <v>#N/A</v>
      </c>
      <c r="C35" s="47" t="e">
        <f>SWEEPS!K10</f>
        <v>#N/A</v>
      </c>
      <c r="D35" s="47" t="e">
        <f>SWEEPS!L10</f>
        <v>#N/A</v>
      </c>
      <c r="E35" s="4" t="e">
        <f t="shared" si="10"/>
        <v>#N/A</v>
      </c>
      <c r="F35" s="4" t="e">
        <f t="shared" si="6"/>
        <v>#N/A</v>
      </c>
      <c r="G35" t="e">
        <f t="shared" si="7"/>
        <v>#N/A</v>
      </c>
      <c r="H35" s="161" t="e">
        <f>SWEEPS!N10</f>
        <v>#N/A</v>
      </c>
      <c r="I35" s="47" t="e">
        <f>SWEEPS!O10</f>
        <v>#N/A</v>
      </c>
      <c r="J35" s="47" t="e">
        <f>SWEEPS!P10</f>
        <v>#N/A</v>
      </c>
      <c r="K35" s="4" t="e">
        <f t="shared" si="11"/>
        <v>#N/A</v>
      </c>
      <c r="L35" s="4" t="e">
        <f t="shared" si="8"/>
        <v>#N/A</v>
      </c>
      <c r="M35" t="e">
        <f t="shared" si="9"/>
        <v>#N/A</v>
      </c>
    </row>
    <row r="36" spans="2:14" x14ac:dyDescent="0.2">
      <c r="B36" s="161" t="e">
        <f>SWEEPS!J11</f>
        <v>#N/A</v>
      </c>
      <c r="C36" s="47" t="e">
        <f>SWEEPS!K11</f>
        <v>#N/A</v>
      </c>
      <c r="D36" s="47" t="e">
        <f>SWEEPS!L11</f>
        <v>#N/A</v>
      </c>
      <c r="E36" s="4" t="e">
        <f t="shared" si="10"/>
        <v>#N/A</v>
      </c>
      <c r="F36" s="4" t="e">
        <f t="shared" si="6"/>
        <v>#N/A</v>
      </c>
      <c r="G36" t="e">
        <f t="shared" si="7"/>
        <v>#N/A</v>
      </c>
      <c r="H36" s="161" t="e">
        <f>SWEEPS!N11</f>
        <v>#N/A</v>
      </c>
      <c r="I36" s="47" t="e">
        <f>SWEEPS!O11</f>
        <v>#N/A</v>
      </c>
      <c r="J36" s="47" t="e">
        <f>SWEEPS!P11</f>
        <v>#N/A</v>
      </c>
      <c r="K36" s="4" t="e">
        <f t="shared" si="11"/>
        <v>#N/A</v>
      </c>
      <c r="L36" s="4" t="e">
        <f t="shared" si="8"/>
        <v>#N/A</v>
      </c>
      <c r="M36" t="e">
        <f t="shared" si="9"/>
        <v>#N/A</v>
      </c>
    </row>
    <row r="37" spans="2:14" x14ac:dyDescent="0.2">
      <c r="B37" s="161" t="e">
        <f>SWEEPS!J12</f>
        <v>#N/A</v>
      </c>
      <c r="C37" s="47" t="e">
        <f>SWEEPS!K12</f>
        <v>#N/A</v>
      </c>
      <c r="D37" s="47" t="e">
        <f>SWEEPS!L12</f>
        <v>#N/A</v>
      </c>
      <c r="E37" s="4" t="e">
        <f t="shared" si="10"/>
        <v>#N/A</v>
      </c>
      <c r="F37" s="4" t="e">
        <f t="shared" si="6"/>
        <v>#N/A</v>
      </c>
      <c r="G37" t="e">
        <f t="shared" si="7"/>
        <v>#N/A</v>
      </c>
      <c r="H37" s="161" t="e">
        <f>SWEEPS!N12</f>
        <v>#N/A</v>
      </c>
      <c r="I37" s="47" t="e">
        <f>SWEEPS!O12</f>
        <v>#N/A</v>
      </c>
      <c r="J37" s="47" t="e">
        <f>SWEEPS!P12</f>
        <v>#N/A</v>
      </c>
      <c r="K37" s="4" t="e">
        <f t="shared" si="11"/>
        <v>#N/A</v>
      </c>
      <c r="L37" s="4" t="e">
        <f t="shared" si="8"/>
        <v>#N/A</v>
      </c>
      <c r="M37" t="e">
        <f t="shared" si="9"/>
        <v>#N/A</v>
      </c>
    </row>
    <row r="38" spans="2:14" x14ac:dyDescent="0.2">
      <c r="B38" s="161" t="e">
        <f>SWEEPS!J13</f>
        <v>#N/A</v>
      </c>
      <c r="C38" s="47" t="e">
        <f>SWEEPS!K13</f>
        <v>#N/A</v>
      </c>
      <c r="D38" s="47" t="e">
        <f>SWEEPS!L13</f>
        <v>#N/A</v>
      </c>
      <c r="E38" s="4" t="e">
        <f t="shared" si="10"/>
        <v>#N/A</v>
      </c>
      <c r="F38" s="4" t="e">
        <f t="shared" si="6"/>
        <v>#N/A</v>
      </c>
      <c r="G38" t="e">
        <f t="shared" si="7"/>
        <v>#N/A</v>
      </c>
      <c r="H38" s="161" t="e">
        <f>SWEEPS!N13</f>
        <v>#N/A</v>
      </c>
      <c r="I38" s="47" t="e">
        <f>SWEEPS!O13</f>
        <v>#N/A</v>
      </c>
      <c r="J38" s="47" t="e">
        <f>SWEEPS!P13</f>
        <v>#N/A</v>
      </c>
      <c r="K38" s="4" t="e">
        <f t="shared" si="11"/>
        <v>#N/A</v>
      </c>
      <c r="L38" s="4" t="e">
        <f t="shared" si="8"/>
        <v>#N/A</v>
      </c>
      <c r="M38" t="e">
        <f t="shared" si="9"/>
        <v>#N/A</v>
      </c>
    </row>
    <row r="39" spans="2:14" x14ac:dyDescent="0.2">
      <c r="B39" s="161" t="e">
        <f>SWEEPS!J14</f>
        <v>#N/A</v>
      </c>
      <c r="C39" s="47" t="e">
        <f>SWEEPS!K14</f>
        <v>#N/A</v>
      </c>
      <c r="D39" s="47" t="e">
        <f>SWEEPS!L14</f>
        <v>#N/A</v>
      </c>
      <c r="E39" s="4" t="e">
        <f t="shared" si="10"/>
        <v>#N/A</v>
      </c>
      <c r="F39" s="4" t="e">
        <f t="shared" si="6"/>
        <v>#N/A</v>
      </c>
      <c r="G39" t="e">
        <f t="shared" si="7"/>
        <v>#N/A</v>
      </c>
      <c r="H39" s="161" t="e">
        <f>SWEEPS!N14</f>
        <v>#N/A</v>
      </c>
      <c r="I39" s="47" t="e">
        <f>SWEEPS!O14</f>
        <v>#N/A</v>
      </c>
      <c r="J39" s="47" t="e">
        <f>SWEEPS!P14</f>
        <v>#N/A</v>
      </c>
      <c r="K39" s="4" t="e">
        <f t="shared" si="11"/>
        <v>#N/A</v>
      </c>
      <c r="L39" s="4" t="e">
        <f t="shared" si="8"/>
        <v>#N/A</v>
      </c>
      <c r="M39" t="e">
        <f t="shared" si="9"/>
        <v>#N/A</v>
      </c>
    </row>
    <row r="40" spans="2:14" x14ac:dyDescent="0.2">
      <c r="B40" s="161" t="e">
        <f>SWEEPS!J15</f>
        <v>#N/A</v>
      </c>
      <c r="C40" s="47" t="e">
        <f>SWEEPS!K15</f>
        <v>#N/A</v>
      </c>
      <c r="D40" s="47" t="e">
        <f>SWEEPS!L15</f>
        <v>#N/A</v>
      </c>
      <c r="E40" s="4" t="e">
        <f t="shared" si="10"/>
        <v>#N/A</v>
      </c>
      <c r="F40" s="4" t="e">
        <f t="shared" si="6"/>
        <v>#N/A</v>
      </c>
      <c r="G40" t="e">
        <f t="shared" si="7"/>
        <v>#N/A</v>
      </c>
      <c r="H40" s="161" t="e">
        <f>SWEEPS!N15</f>
        <v>#N/A</v>
      </c>
      <c r="I40" s="47" t="e">
        <f>SWEEPS!O15</f>
        <v>#N/A</v>
      </c>
      <c r="J40" s="47" t="e">
        <f>SWEEPS!P15</f>
        <v>#N/A</v>
      </c>
      <c r="K40" s="4" t="e">
        <f t="shared" si="11"/>
        <v>#N/A</v>
      </c>
      <c r="L40" s="4" t="e">
        <f t="shared" si="8"/>
        <v>#N/A</v>
      </c>
      <c r="M40" t="e">
        <f t="shared" si="9"/>
        <v>#N/A</v>
      </c>
    </row>
    <row r="41" spans="2:14" x14ac:dyDescent="0.2">
      <c r="B41" s="161" t="e">
        <f>SWEEPS!J16</f>
        <v>#N/A</v>
      </c>
      <c r="C41" s="47" t="e">
        <f>SWEEPS!K16</f>
        <v>#N/A</v>
      </c>
      <c r="D41" s="47" t="e">
        <f>SWEEPS!L16</f>
        <v>#N/A</v>
      </c>
      <c r="E41" s="4" t="e">
        <f t="shared" si="10"/>
        <v>#N/A</v>
      </c>
      <c r="F41" s="4" t="e">
        <f t="shared" si="6"/>
        <v>#N/A</v>
      </c>
      <c r="G41" t="e">
        <f t="shared" si="7"/>
        <v>#N/A</v>
      </c>
      <c r="H41" s="161" t="e">
        <f>SWEEPS!N16</f>
        <v>#N/A</v>
      </c>
      <c r="I41" s="47" t="e">
        <f>SWEEPS!O16</f>
        <v>#N/A</v>
      </c>
      <c r="J41" s="47" t="e">
        <f>SWEEPS!P16</f>
        <v>#N/A</v>
      </c>
      <c r="K41" s="4" t="e">
        <f t="shared" si="11"/>
        <v>#N/A</v>
      </c>
      <c r="L41" s="4" t="e">
        <f t="shared" si="8"/>
        <v>#N/A</v>
      </c>
      <c r="M41" t="e">
        <f t="shared" si="9"/>
        <v>#N/A</v>
      </c>
    </row>
    <row r="42" spans="2:14" x14ac:dyDescent="0.2">
      <c r="B42" s="161" t="e">
        <f>SWEEPS!J17</f>
        <v>#N/A</v>
      </c>
      <c r="C42" s="47" t="e">
        <f>SWEEPS!K17</f>
        <v>#N/A</v>
      </c>
      <c r="D42" s="47" t="e">
        <f>SWEEPS!L17</f>
        <v>#N/A</v>
      </c>
      <c r="E42" s="4" t="e">
        <f t="shared" si="10"/>
        <v>#N/A</v>
      </c>
      <c r="F42" s="4" t="e">
        <f t="shared" si="6"/>
        <v>#N/A</v>
      </c>
      <c r="G42" t="e">
        <f t="shared" si="7"/>
        <v>#N/A</v>
      </c>
      <c r="H42" s="161" t="e">
        <f>SWEEPS!N17</f>
        <v>#N/A</v>
      </c>
      <c r="I42" s="47" t="e">
        <f>SWEEPS!O17</f>
        <v>#N/A</v>
      </c>
      <c r="J42" s="47" t="e">
        <f>SWEEPS!P17</f>
        <v>#N/A</v>
      </c>
      <c r="K42" s="4" t="e">
        <f t="shared" si="11"/>
        <v>#N/A</v>
      </c>
      <c r="L42" s="4" t="e">
        <f t="shared" si="8"/>
        <v>#N/A</v>
      </c>
      <c r="M42" t="e">
        <f t="shared" si="9"/>
        <v>#N/A</v>
      </c>
    </row>
    <row r="43" spans="2:14" x14ac:dyDescent="0.2">
      <c r="F43" s="4" t="e">
        <f>SUM(F29:F42)</f>
        <v>#N/A</v>
      </c>
      <c r="L43" s="4" t="e">
        <f>SUM(L29:L42)</f>
        <v>#N/A</v>
      </c>
      <c r="N43" t="e">
        <f ca="1">F26+L26+F43+L43</f>
        <v>#N/A</v>
      </c>
    </row>
  </sheetData>
  <sheetProtection sheet="1" selectLockedCells="1"/>
  <phoneticPr fontId="0" type="noConversion"/>
  <pageMargins left="0.75" right="0.75" top="1" bottom="1" header="0.5" footer="0.5"/>
  <pageSetup orientation="portrait" horizontalDpi="4294967293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84"/>
  <sheetViews>
    <sheetView zoomScale="75" zoomScaleNormal="75" workbookViewId="0">
      <selection activeCell="B2" sqref="B2"/>
    </sheetView>
  </sheetViews>
  <sheetFormatPr defaultRowHeight="12.75" x14ac:dyDescent="0.2"/>
  <cols>
    <col min="1" max="1" width="8" style="20" customWidth="1"/>
    <col min="2" max="2" width="42" customWidth="1"/>
    <col min="3" max="3" width="14.7109375" customWidth="1"/>
    <col min="4" max="4" width="42" customWidth="1"/>
    <col min="5" max="6" width="6.42578125" customWidth="1"/>
    <col min="7" max="7" width="7.28515625" customWidth="1"/>
    <col min="8" max="8" width="8.140625" bestFit="1" customWidth="1"/>
    <col min="9" max="9" width="6.85546875" customWidth="1"/>
    <col min="11" max="11" width="18.7109375" customWidth="1"/>
    <col min="12" max="12" width="18.42578125" customWidth="1"/>
  </cols>
  <sheetData>
    <row r="2" spans="1:12" x14ac:dyDescent="0.2">
      <c r="F2" t="s">
        <v>122</v>
      </c>
      <c r="G2" t="s">
        <v>121</v>
      </c>
      <c r="H2" t="s">
        <v>123</v>
      </c>
      <c r="I2" t="s">
        <v>80</v>
      </c>
    </row>
    <row r="3" spans="1:12" x14ac:dyDescent="0.2">
      <c r="F3" t="s">
        <v>120</v>
      </c>
      <c r="G3" t="s">
        <v>119</v>
      </c>
    </row>
    <row r="4" spans="1:12" ht="23.25" customHeight="1" x14ac:dyDescent="0.2">
      <c r="C4" s="390" t="s">
        <v>108</v>
      </c>
      <c r="D4" s="390"/>
      <c r="F4" s="3">
        <f>NAMES!AC20*4</f>
        <v>0</v>
      </c>
      <c r="G4" s="3" t="e">
        <f>SUM(G6:G182)</f>
        <v>#N/A</v>
      </c>
    </row>
    <row r="5" spans="1:12" ht="21.95" customHeight="1" thickBot="1" x14ac:dyDescent="0.35">
      <c r="A5" s="169"/>
      <c r="B5" s="173"/>
      <c r="C5" s="173"/>
      <c r="D5" s="173"/>
    </row>
    <row r="6" spans="1:12" ht="21.95" customHeight="1" x14ac:dyDescent="0.3">
      <c r="A6" s="169"/>
      <c r="B6" s="184" t="str">
        <f>$C$4</f>
        <v>SWEEPS</v>
      </c>
      <c r="C6" s="173"/>
      <c r="D6" s="184" t="str">
        <f>$C$4</f>
        <v>SWEEPS</v>
      </c>
      <c r="H6" s="163" t="str">
        <f>IF(NAMES!AC5="","",NAMES!AC5)</f>
        <v/>
      </c>
      <c r="I6" t="str">
        <f>IF(NAMES!AC5="","",NAMES!AA5)</f>
        <v/>
      </c>
    </row>
    <row r="7" spans="1:12" ht="21.95" customHeight="1" x14ac:dyDescent="0.3">
      <c r="A7" s="169"/>
      <c r="B7" s="174" t="str">
        <f>'Sweps work'!$C10</f>
        <v>FLIGHT-A</v>
      </c>
      <c r="C7" s="173"/>
      <c r="D7" s="185" t="str">
        <f>'Sweps work'!I10</f>
        <v>FLIGHT-B</v>
      </c>
      <c r="H7" s="163" t="str">
        <f>IF(NAMES!AC6="","",NAMES!AC6)</f>
        <v/>
      </c>
      <c r="I7" t="str">
        <f>IF(NAMES!AC6="","",NAMES!AA6)</f>
        <v/>
      </c>
    </row>
    <row r="8" spans="1:12" ht="21.95" customHeight="1" x14ac:dyDescent="0.3">
      <c r="A8" s="169"/>
      <c r="B8" s="174" t="str">
        <f>"PLACE    "&amp;'Sweps work'!E11</f>
        <v>PLACE    1</v>
      </c>
      <c r="C8" s="173"/>
      <c r="D8" s="174" t="str">
        <f>"PLACE    "&amp;'Sweps work'!K11</f>
        <v>PLACE    1</v>
      </c>
      <c r="H8" s="163" t="str">
        <f>IF(NAMES!AC7="","",NAMES!AC7)</f>
        <v/>
      </c>
      <c r="I8" t="str">
        <f>IF(NAMES!AC7="","",NAMES!AA7)</f>
        <v/>
      </c>
    </row>
    <row r="9" spans="1:12" ht="21.95" customHeight="1" x14ac:dyDescent="0.3">
      <c r="A9" s="169"/>
      <c r="B9" s="175" t="e">
        <f>IF(D17="Vacant-1",'Sweps work'!F11+'Sweps work'!L29/3,'Sweps work'!F11)</f>
        <v>#N/A</v>
      </c>
      <c r="C9" s="173"/>
      <c r="D9" s="175" t="e">
        <f>IF(D17="Vacant-1",'Sweps work'!L11+'Sweps work'!L29/3,'Sweps work'!L11)</f>
        <v>#N/A</v>
      </c>
      <c r="G9" s="162" t="e">
        <f>SUM(B9:F9)</f>
        <v>#N/A</v>
      </c>
      <c r="H9" s="163" t="str">
        <f>IF(NAMES!AC8="","",NAMES!AC8)</f>
        <v/>
      </c>
      <c r="I9" t="str">
        <f>IF(NAMES!AC8="","",NAMES!AA8)</f>
        <v/>
      </c>
    </row>
    <row r="10" spans="1:12" ht="21.95" customHeight="1" thickBot="1" x14ac:dyDescent="0.35">
      <c r="A10" s="169"/>
      <c r="B10" s="186" t="e">
        <f>'Sweps work'!C11</f>
        <v>#N/A</v>
      </c>
      <c r="C10" s="173"/>
      <c r="D10" s="186" t="e">
        <f>'Sweps work'!I11</f>
        <v>#N/A</v>
      </c>
      <c r="H10" s="163" t="str">
        <f>IF(NAMES!AC9="","",NAMES!AC9)</f>
        <v/>
      </c>
      <c r="I10" t="str">
        <f>IF(NAMES!AC9="","",NAMES!AA9)</f>
        <v/>
      </c>
    </row>
    <row r="11" spans="1:12" ht="24" customHeight="1" x14ac:dyDescent="0.2">
      <c r="B11" s="189"/>
      <c r="C11" s="159"/>
      <c r="D11" s="189"/>
      <c r="H11" s="163" t="str">
        <f>IF(NAMES!AC10="","",NAMES!AC10)</f>
        <v/>
      </c>
      <c r="I11" t="str">
        <f>IF(NAMES!AC10="","",NAMES!AA10)</f>
        <v/>
      </c>
      <c r="K11" s="4"/>
      <c r="L11" s="4"/>
    </row>
    <row r="12" spans="1:12" ht="24" customHeight="1" thickBot="1" x14ac:dyDescent="0.25">
      <c r="B12" s="189"/>
      <c r="C12" s="159"/>
      <c r="D12" s="189"/>
      <c r="H12" s="163" t="str">
        <f>IF(NAMES!AC11="","",NAMES!AC11)</f>
        <v/>
      </c>
      <c r="I12" t="str">
        <f>IF(NAMES!AC11="","",NAMES!AA11)</f>
        <v/>
      </c>
    </row>
    <row r="13" spans="1:12" ht="21.95" customHeight="1" x14ac:dyDescent="0.3">
      <c r="A13" s="169"/>
      <c r="B13" s="184" t="str">
        <f>$C$4</f>
        <v>SWEEPS</v>
      </c>
      <c r="C13" s="173"/>
      <c r="D13" s="184" t="str">
        <f>$C$4</f>
        <v>SWEEPS</v>
      </c>
      <c r="H13" s="163" t="str">
        <f>IF(NAMES!AC12="","",NAMES!AC12)</f>
        <v/>
      </c>
      <c r="I13" t="str">
        <f>IF(NAMES!AC12="","",NAMES!AA12)</f>
        <v/>
      </c>
    </row>
    <row r="14" spans="1:12" ht="21.95" customHeight="1" x14ac:dyDescent="0.3">
      <c r="A14" s="169"/>
      <c r="B14" s="185" t="str">
        <f>'Sweps work'!C28</f>
        <v>FLIGHT-C</v>
      </c>
      <c r="C14" s="173"/>
      <c r="D14" s="185" t="str">
        <f>'Sweps work'!I28</f>
        <v>FLIGHT-D</v>
      </c>
      <c r="H14" s="163" t="str">
        <f>IF(NAMES!AC13="","",NAMES!AC13)</f>
        <v/>
      </c>
      <c r="I14" t="str">
        <f>IF(NAMES!AC13="","",NAMES!AA13)</f>
        <v/>
      </c>
    </row>
    <row r="15" spans="1:12" ht="21.95" customHeight="1" x14ac:dyDescent="0.3">
      <c r="A15" s="169"/>
      <c r="B15" s="174" t="str">
        <f>"PLACE    "&amp;'Sweps work'!E29</f>
        <v>PLACE    1</v>
      </c>
      <c r="C15" s="173"/>
      <c r="D15" s="174" t="str">
        <f>"PLACE    "&amp;'Sweps work'!K29</f>
        <v>PLACE    1</v>
      </c>
      <c r="G15" s="162"/>
      <c r="H15" s="163" t="str">
        <f>IF(NAMES!AC14="","",NAMES!AC14)</f>
        <v/>
      </c>
      <c r="I15" t="str">
        <f>IF(NAMES!AC14="","",NAMES!AA14)</f>
        <v/>
      </c>
    </row>
    <row r="16" spans="1:12" ht="21.95" customHeight="1" x14ac:dyDescent="0.3">
      <c r="A16" s="169"/>
      <c r="B16" s="175" t="e">
        <f>IF(D17="Vacant-1",'Sweps work'!F29+'Sweps work'!L29/3,'Sweps work'!F29)</f>
        <v>#N/A</v>
      </c>
      <c r="C16" s="173"/>
      <c r="D16" s="175" t="e">
        <f>IF('Sweps work'!I29="Vacant-1","",'Sweps work'!L29)</f>
        <v>#N/A</v>
      </c>
      <c r="G16" s="162" t="e">
        <f>SUM(B16:F16)</f>
        <v>#N/A</v>
      </c>
      <c r="H16" s="163" t="str">
        <f>IF(NAMES!AC15="","",NAMES!AC15)</f>
        <v/>
      </c>
      <c r="I16" t="str">
        <f>IF(NAMES!AC15="","",NAMES!AA15)</f>
        <v/>
      </c>
    </row>
    <row r="17" spans="1:12" ht="21.95" customHeight="1" thickBot="1" x14ac:dyDescent="0.35">
      <c r="A17" s="169"/>
      <c r="B17" s="186" t="e">
        <f>'Sweps work'!C29</f>
        <v>#N/A</v>
      </c>
      <c r="C17" s="173"/>
      <c r="D17" s="186" t="e">
        <f>IF(D16="","",'Sweps work'!I29)</f>
        <v>#N/A</v>
      </c>
      <c r="H17" s="163" t="str">
        <f>IF(NAMES!AC16="","",NAMES!AC16)</f>
        <v/>
      </c>
      <c r="I17" t="str">
        <f>IF(NAMES!AC16="","",NAMES!AA16)</f>
        <v/>
      </c>
      <c r="K17" s="4"/>
      <c r="L17" s="4"/>
    </row>
    <row r="18" spans="1:12" ht="24" customHeight="1" x14ac:dyDescent="0.2">
      <c r="B18" s="189"/>
      <c r="C18" s="159"/>
      <c r="D18" s="189"/>
      <c r="H18" s="163" t="str">
        <f>IF(NAMES!AC17="","",NAMES!AC17)</f>
        <v/>
      </c>
      <c r="I18" t="str">
        <f>IF(NAMES!AC17="","",NAMES!AA17)</f>
        <v/>
      </c>
    </row>
    <row r="19" spans="1:12" ht="24" customHeight="1" thickBot="1" x14ac:dyDescent="0.25">
      <c r="B19" s="190"/>
      <c r="C19" s="159"/>
      <c r="D19" s="190"/>
    </row>
    <row r="20" spans="1:12" ht="21.95" customHeight="1" x14ac:dyDescent="0.3">
      <c r="A20" s="169"/>
      <c r="B20" s="184" t="str">
        <f>B6</f>
        <v>SWEEPS</v>
      </c>
      <c r="C20" s="173"/>
      <c r="D20" s="184" t="str">
        <f>D6</f>
        <v>SWEEPS</v>
      </c>
    </row>
    <row r="21" spans="1:12" ht="21.95" customHeight="1" x14ac:dyDescent="0.3">
      <c r="A21" s="169"/>
      <c r="B21" s="174" t="str">
        <f>B7</f>
        <v>FLIGHT-A</v>
      </c>
      <c r="C21" s="173"/>
      <c r="D21" s="174" t="str">
        <f>D7</f>
        <v>FLIGHT-B</v>
      </c>
      <c r="G21" s="162"/>
    </row>
    <row r="22" spans="1:12" ht="21.95" customHeight="1" x14ac:dyDescent="0.3">
      <c r="A22" s="169"/>
      <c r="B22" s="174" t="e">
        <f>IF('Sweps work'!F12=0,"","PLACE    "&amp;'Sweps work'!E12)</f>
        <v>#N/A</v>
      </c>
      <c r="C22" s="173"/>
      <c r="D22" s="174" t="e">
        <f>IF('Sweps work'!L12="","","PLACE    "&amp;'Sweps work'!K12)</f>
        <v>#N/A</v>
      </c>
      <c r="G22" s="162"/>
    </row>
    <row r="23" spans="1:12" ht="21.95" customHeight="1" x14ac:dyDescent="0.3">
      <c r="A23" s="169"/>
      <c r="B23" s="175" t="e">
        <f>IF(D31="Vacant-1",'Sweps work'!F12+'Sweps work'!L30/3,'Sweps work'!F12)</f>
        <v>#N/A</v>
      </c>
      <c r="C23" s="173"/>
      <c r="D23" s="175" t="e">
        <f>IF(D31="Vacant-1",'Sweps work'!L12+'Sweps work'!L30/3,'Sweps work'!L12)</f>
        <v>#N/A</v>
      </c>
      <c r="G23" s="162" t="e">
        <f>SUM(B23:F23)</f>
        <v>#N/A</v>
      </c>
      <c r="K23" s="4"/>
      <c r="L23" s="4"/>
    </row>
    <row r="24" spans="1:12" ht="21.95" customHeight="1" thickBot="1" x14ac:dyDescent="0.35">
      <c r="A24" s="169"/>
      <c r="B24" s="186" t="e">
        <f>IF(B23="","",'Sweps work'!C12)</f>
        <v>#N/A</v>
      </c>
      <c r="C24" s="173"/>
      <c r="D24" s="186" t="e">
        <f>IF(D23="","",'Sweps work'!I12)</f>
        <v>#N/A</v>
      </c>
    </row>
    <row r="25" spans="1:12" ht="24" customHeight="1" x14ac:dyDescent="0.2">
      <c r="B25" s="189"/>
      <c r="C25" s="159"/>
      <c r="D25" s="189"/>
    </row>
    <row r="26" spans="1:12" ht="24" customHeight="1" thickBot="1" x14ac:dyDescent="0.25">
      <c r="B26" s="189"/>
      <c r="C26" s="159"/>
      <c r="D26" s="189"/>
    </row>
    <row r="27" spans="1:12" ht="21.95" customHeight="1" x14ac:dyDescent="0.3">
      <c r="A27" s="169"/>
      <c r="B27" s="184" t="str">
        <f>B13</f>
        <v>SWEEPS</v>
      </c>
      <c r="C27" s="173"/>
      <c r="D27" s="184" t="str">
        <f>D13</f>
        <v>SWEEPS</v>
      </c>
      <c r="G27" s="162"/>
    </row>
    <row r="28" spans="1:12" ht="21.95" customHeight="1" x14ac:dyDescent="0.3">
      <c r="A28" s="169"/>
      <c r="B28" s="174" t="str">
        <f>B14</f>
        <v>FLIGHT-C</v>
      </c>
      <c r="C28" s="173"/>
      <c r="D28" s="174" t="str">
        <f>D14</f>
        <v>FLIGHT-D</v>
      </c>
      <c r="G28" s="162"/>
    </row>
    <row r="29" spans="1:12" ht="21.95" customHeight="1" x14ac:dyDescent="0.3">
      <c r="A29" s="169"/>
      <c r="B29" s="174" t="e">
        <f>IF('Sweps work'!F30=0,"","PLACE    "&amp;'Sweps work'!E30)</f>
        <v>#N/A</v>
      </c>
      <c r="C29" s="173"/>
      <c r="D29" s="174" t="e">
        <f>IF('Sweps work'!L30=0,"","PLACE    "&amp;'Sweps work'!K30)</f>
        <v>#N/A</v>
      </c>
      <c r="G29" s="162"/>
      <c r="K29" s="4"/>
      <c r="L29" s="4"/>
    </row>
    <row r="30" spans="1:12" ht="21.95" customHeight="1" x14ac:dyDescent="0.3">
      <c r="A30" s="169"/>
      <c r="B30" s="175" t="e">
        <f>IF(D31="Vacant-1",'Sweps work'!F30+'Sweps work'!L30/3,'Sweps work'!F30)</f>
        <v>#N/A</v>
      </c>
      <c r="C30" s="173"/>
      <c r="D30" s="175" t="e">
        <f>IF('Sweps work'!I30="Vacant-1","",'Sweps work'!L30)</f>
        <v>#N/A</v>
      </c>
      <c r="G30" s="162" t="e">
        <f>SUM(B30:F30)</f>
        <v>#N/A</v>
      </c>
    </row>
    <row r="31" spans="1:12" ht="21.95" customHeight="1" thickBot="1" x14ac:dyDescent="0.35">
      <c r="A31" s="169"/>
      <c r="B31" s="186" t="e">
        <f>IF(B30="","",'Sweps work'!C30)</f>
        <v>#N/A</v>
      </c>
      <c r="C31" s="173"/>
      <c r="D31" s="186" t="e">
        <f>IF(D30="","",'Sweps work'!I30)</f>
        <v>#N/A</v>
      </c>
    </row>
    <row r="32" spans="1:12" ht="24" customHeight="1" x14ac:dyDescent="0.2">
      <c r="B32" s="189"/>
      <c r="C32" s="159"/>
      <c r="D32" s="189"/>
    </row>
    <row r="33" spans="1:12" ht="24" customHeight="1" thickBot="1" x14ac:dyDescent="0.25">
      <c r="B33" s="190"/>
      <c r="C33" s="159"/>
      <c r="D33" s="190"/>
      <c r="G33" s="162"/>
    </row>
    <row r="34" spans="1:12" ht="21.95" customHeight="1" x14ac:dyDescent="0.3">
      <c r="A34" s="169"/>
      <c r="B34" s="184" t="str">
        <f>$C$4</f>
        <v>SWEEPS</v>
      </c>
      <c r="C34" s="173"/>
      <c r="D34" s="184" t="str">
        <f>$C$4</f>
        <v>SWEEPS</v>
      </c>
      <c r="G34" s="162"/>
    </row>
    <row r="35" spans="1:12" ht="21.95" customHeight="1" x14ac:dyDescent="0.3">
      <c r="A35" s="169"/>
      <c r="B35" s="174" t="str">
        <f>B7</f>
        <v>FLIGHT-A</v>
      </c>
      <c r="C35" s="173"/>
      <c r="D35" s="174" t="str">
        <f>D7</f>
        <v>FLIGHT-B</v>
      </c>
      <c r="G35" s="162"/>
      <c r="K35" s="4"/>
      <c r="L35" s="4"/>
    </row>
    <row r="36" spans="1:12" ht="21.95" customHeight="1" x14ac:dyDescent="0.3">
      <c r="A36" s="169"/>
      <c r="B36" s="174" t="e">
        <f>IF('Sweps work'!F13=0,"","PLACE    "&amp;'Sweps work'!E13)</f>
        <v>#N/A</v>
      </c>
      <c r="C36" s="173"/>
      <c r="D36" s="174" t="e">
        <f>IF('Sweps work'!L13=0,"","PLACE    "&amp;'Sweps work'!K13)</f>
        <v>#N/A</v>
      </c>
      <c r="G36" s="162"/>
    </row>
    <row r="37" spans="1:12" ht="21.95" customHeight="1" x14ac:dyDescent="0.3">
      <c r="A37" s="169"/>
      <c r="B37" s="175" t="e">
        <f>IF('Sweps work'!F13=0,"",'Sweps work'!F13)</f>
        <v>#N/A</v>
      </c>
      <c r="C37" s="173"/>
      <c r="D37" s="175" t="e">
        <f>IF('Sweps work'!L13=0,"",'Sweps work'!L13)</f>
        <v>#N/A</v>
      </c>
      <c r="G37" s="162" t="e">
        <f>SUM(B37:F37)</f>
        <v>#N/A</v>
      </c>
    </row>
    <row r="38" spans="1:12" ht="21.95" customHeight="1" thickBot="1" x14ac:dyDescent="0.35">
      <c r="A38" s="169"/>
      <c r="B38" s="186" t="e">
        <f>IF(B37="","",'Sweps work'!C13)</f>
        <v>#N/A</v>
      </c>
      <c r="C38" s="173"/>
      <c r="D38" s="186" t="e">
        <f>IF(D37="","",'Sweps work'!I13)</f>
        <v>#N/A</v>
      </c>
    </row>
    <row r="39" spans="1:12" ht="21.95" customHeight="1" thickBot="1" x14ac:dyDescent="0.35">
      <c r="A39" s="169"/>
      <c r="B39" s="187"/>
      <c r="C39" s="173"/>
      <c r="D39" s="187"/>
      <c r="G39" s="162"/>
    </row>
    <row r="40" spans="1:12" ht="21.95" customHeight="1" x14ac:dyDescent="0.3">
      <c r="A40" s="169"/>
      <c r="B40" s="184" t="str">
        <f>$C$4</f>
        <v>SWEEPS</v>
      </c>
      <c r="C40" s="173"/>
      <c r="D40" s="184" t="str">
        <f>$C$4</f>
        <v>SWEEPS</v>
      </c>
      <c r="G40" s="162"/>
      <c r="K40" s="4"/>
      <c r="L40" s="4"/>
    </row>
    <row r="41" spans="1:12" ht="21.95" customHeight="1" x14ac:dyDescent="0.3">
      <c r="A41" s="169"/>
      <c r="B41" s="174" t="str">
        <f>B14</f>
        <v>FLIGHT-C</v>
      </c>
      <c r="C41" s="173"/>
      <c r="D41" s="174" t="str">
        <f>D14</f>
        <v>FLIGHT-D</v>
      </c>
      <c r="G41" s="162"/>
    </row>
    <row r="42" spans="1:12" ht="21.95" customHeight="1" x14ac:dyDescent="0.3">
      <c r="A42" s="169"/>
      <c r="B42" s="174" t="e">
        <f>IF('Sweps work'!F31=0,"","PLACE    "&amp;'Sweps work'!E31)</f>
        <v>#N/A</v>
      </c>
      <c r="C42" s="173"/>
      <c r="D42" s="174" t="e">
        <f>IF('Sweps work'!L31=0,"","PLACE    "&amp;'Sweps work'!K31)</f>
        <v>#N/A</v>
      </c>
      <c r="G42" s="162"/>
    </row>
    <row r="43" spans="1:12" ht="21.95" customHeight="1" x14ac:dyDescent="0.3">
      <c r="A43" s="169"/>
      <c r="B43" s="175" t="e">
        <f>IF('Sweps work'!F31=0,"",'Sweps work'!F31)</f>
        <v>#N/A</v>
      </c>
      <c r="C43" s="173"/>
      <c r="D43" s="175" t="e">
        <f>IF('Sweps work'!L31=0,"",'Sweps work'!L31)</f>
        <v>#N/A</v>
      </c>
      <c r="G43" s="162" t="e">
        <f>SUM(B43:F43)</f>
        <v>#N/A</v>
      </c>
    </row>
    <row r="44" spans="1:12" ht="21.95" customHeight="1" thickBot="1" x14ac:dyDescent="0.35">
      <c r="A44" s="169"/>
      <c r="B44" s="186" t="e">
        <f>IF(B43="","",'Sweps work'!C31)</f>
        <v>#N/A</v>
      </c>
      <c r="C44" s="173"/>
      <c r="D44" s="186" t="e">
        <f>IF(D43="","",'Sweps work'!I31)</f>
        <v>#N/A</v>
      </c>
      <c r="G44" s="162"/>
    </row>
    <row r="45" spans="1:12" ht="24" customHeight="1" x14ac:dyDescent="0.3">
      <c r="A45" s="169"/>
      <c r="B45" s="187"/>
      <c r="C45" s="173"/>
      <c r="D45" s="187"/>
      <c r="G45" s="162"/>
    </row>
    <row r="46" spans="1:12" ht="24" customHeight="1" thickBot="1" x14ac:dyDescent="0.35">
      <c r="A46" s="169"/>
      <c r="B46" s="188"/>
      <c r="C46" s="173"/>
      <c r="D46" s="188"/>
      <c r="G46" s="162"/>
      <c r="K46" s="4"/>
      <c r="L46" s="4"/>
    </row>
    <row r="47" spans="1:12" ht="21.95" customHeight="1" x14ac:dyDescent="0.3">
      <c r="A47" s="169"/>
      <c r="B47" s="184" t="str">
        <f>B6</f>
        <v>SWEEPS</v>
      </c>
      <c r="C47" s="173"/>
      <c r="D47" s="184" t="str">
        <f>D6</f>
        <v>SWEEPS</v>
      </c>
      <c r="G47" s="162"/>
    </row>
    <row r="48" spans="1:12" ht="21.95" customHeight="1" x14ac:dyDescent="0.3">
      <c r="A48" s="169"/>
      <c r="B48" s="174" t="str">
        <f>B7</f>
        <v>FLIGHT-A</v>
      </c>
      <c r="C48" s="173"/>
      <c r="D48" s="174" t="str">
        <f>D7</f>
        <v>FLIGHT-B</v>
      </c>
      <c r="G48" s="162"/>
    </row>
    <row r="49" spans="1:12" ht="21.95" customHeight="1" x14ac:dyDescent="0.3">
      <c r="A49" s="169"/>
      <c r="B49" s="174" t="e">
        <f>IF('Sweps work'!F14=0,"","PLACE    "&amp;'Sweps work'!E14)</f>
        <v>#N/A</v>
      </c>
      <c r="C49" s="173"/>
      <c r="D49" s="174" t="e">
        <f>IF('Sweps work'!L14=0,"","PLACE    "&amp;'Sweps work'!K14)</f>
        <v>#N/A</v>
      </c>
      <c r="G49" s="162"/>
    </row>
    <row r="50" spans="1:12" ht="21.95" customHeight="1" x14ac:dyDescent="0.3">
      <c r="A50" s="169"/>
      <c r="B50" s="175" t="e">
        <f>IF('Sweps work'!F14=0,"",'Sweps work'!F14)</f>
        <v>#N/A</v>
      </c>
      <c r="C50" s="173"/>
      <c r="D50" s="175" t="e">
        <f>IF('Sweps work'!L14=0,"",'Sweps work'!L14)</f>
        <v>#N/A</v>
      </c>
      <c r="G50" s="162" t="e">
        <f>SUM(B50:F50)</f>
        <v>#N/A</v>
      </c>
    </row>
    <row r="51" spans="1:12" ht="21.95" customHeight="1" thickBot="1" x14ac:dyDescent="0.35">
      <c r="A51" s="169"/>
      <c r="B51" s="186" t="e">
        <f>IF(B50="","",'Sweps work'!C14)</f>
        <v>#N/A</v>
      </c>
      <c r="C51" s="173"/>
      <c r="D51" s="186" t="e">
        <f>IF(D50="","",'Sweps work'!I14)</f>
        <v>#N/A</v>
      </c>
      <c r="G51" s="162"/>
    </row>
    <row r="52" spans="1:12" ht="24" customHeight="1" x14ac:dyDescent="0.3">
      <c r="A52" s="169"/>
      <c r="B52" s="187"/>
      <c r="C52" s="173"/>
      <c r="D52" s="187"/>
      <c r="G52" s="162"/>
      <c r="K52" s="4"/>
      <c r="L52" s="4"/>
    </row>
    <row r="53" spans="1:12" ht="24" customHeight="1" thickBot="1" x14ac:dyDescent="0.35">
      <c r="A53" s="169"/>
      <c r="B53" s="187"/>
      <c r="C53" s="173"/>
      <c r="D53" s="187"/>
      <c r="G53" s="162"/>
    </row>
    <row r="54" spans="1:12" ht="21.95" customHeight="1" x14ac:dyDescent="0.3">
      <c r="A54" s="169"/>
      <c r="B54" s="184" t="str">
        <f>B13</f>
        <v>SWEEPS</v>
      </c>
      <c r="C54" s="173"/>
      <c r="D54" s="184" t="str">
        <f>D13</f>
        <v>SWEEPS</v>
      </c>
      <c r="G54" s="162"/>
    </row>
    <row r="55" spans="1:12" ht="21.95" customHeight="1" x14ac:dyDescent="0.3">
      <c r="A55" s="169"/>
      <c r="B55" s="174" t="str">
        <f>B14</f>
        <v>FLIGHT-C</v>
      </c>
      <c r="C55" s="173"/>
      <c r="D55" s="174" t="str">
        <f>D14</f>
        <v>FLIGHT-D</v>
      </c>
      <c r="G55" s="162"/>
    </row>
    <row r="56" spans="1:12" ht="21.95" customHeight="1" x14ac:dyDescent="0.3">
      <c r="A56" s="169"/>
      <c r="B56" s="174" t="e">
        <f>IF('Sweps work'!F32=0,"","PLACE    "&amp;'Sweps work'!E32)</f>
        <v>#N/A</v>
      </c>
      <c r="C56" s="173"/>
      <c r="D56" s="174" t="e">
        <f>IF('Sweps work'!L32=0,"","PLACE    "&amp;'Sweps work'!K32)</f>
        <v>#N/A</v>
      </c>
      <c r="G56" s="162"/>
    </row>
    <row r="57" spans="1:12" ht="21.95" customHeight="1" x14ac:dyDescent="0.3">
      <c r="A57" s="169"/>
      <c r="B57" s="175" t="e">
        <f>IF('Sweps work'!F32=0,"",'Sweps work'!F32)</f>
        <v>#N/A</v>
      </c>
      <c r="C57" s="173"/>
      <c r="D57" s="175" t="e">
        <f>IF('Sweps work'!L32=0,"",'Sweps work'!L32)</f>
        <v>#N/A</v>
      </c>
      <c r="G57" s="162" t="e">
        <f>SUM(B57:F57)</f>
        <v>#N/A</v>
      </c>
    </row>
    <row r="58" spans="1:12" ht="21.95" customHeight="1" thickBot="1" x14ac:dyDescent="0.35">
      <c r="A58" s="169"/>
      <c r="B58" s="186" t="e">
        <f>IF(B57="","",'Sweps work'!C32)</f>
        <v>#N/A</v>
      </c>
      <c r="C58" s="173"/>
      <c r="D58" s="186" t="e">
        <f>IF(D57="","",'Sweps work'!I32)</f>
        <v>#N/A</v>
      </c>
      <c r="G58" s="162"/>
      <c r="K58" s="4"/>
      <c r="L58" s="4"/>
    </row>
    <row r="59" spans="1:12" ht="24" customHeight="1" x14ac:dyDescent="0.3">
      <c r="A59" s="169"/>
      <c r="B59" s="187"/>
      <c r="C59" s="173"/>
      <c r="D59" s="187"/>
      <c r="G59" s="162"/>
    </row>
    <row r="60" spans="1:12" ht="24" customHeight="1" thickBot="1" x14ac:dyDescent="0.35">
      <c r="A60" s="169"/>
      <c r="B60" s="188"/>
      <c r="C60" s="173"/>
      <c r="D60" s="188"/>
      <c r="G60" s="162"/>
    </row>
    <row r="61" spans="1:12" ht="21.95" customHeight="1" x14ac:dyDescent="0.3">
      <c r="A61" s="169"/>
      <c r="B61" s="184" t="str">
        <f>B6</f>
        <v>SWEEPS</v>
      </c>
      <c r="C61" s="173"/>
      <c r="D61" s="184" t="str">
        <f>D6</f>
        <v>SWEEPS</v>
      </c>
      <c r="G61" s="162"/>
    </row>
    <row r="62" spans="1:12" ht="21.95" customHeight="1" x14ac:dyDescent="0.3">
      <c r="A62" s="169"/>
      <c r="B62" s="174" t="str">
        <f>B7</f>
        <v>FLIGHT-A</v>
      </c>
      <c r="C62" s="173"/>
      <c r="D62" s="174" t="str">
        <f>D7</f>
        <v>FLIGHT-B</v>
      </c>
      <c r="G62" s="162"/>
    </row>
    <row r="63" spans="1:12" ht="21.95" customHeight="1" x14ac:dyDescent="0.3">
      <c r="A63" s="169"/>
      <c r="B63" s="174" t="e">
        <f>IF('Sweps work'!F15=0,"","PLACE    "&amp;'Sweps work'!E15)</f>
        <v>#N/A</v>
      </c>
      <c r="C63" s="173"/>
      <c r="D63" s="174" t="e">
        <f>IF('Sweps work'!L15=0,"","PLACE    "&amp;'Sweps work'!K15)</f>
        <v>#N/A</v>
      </c>
      <c r="G63" s="162"/>
    </row>
    <row r="64" spans="1:12" ht="21.95" customHeight="1" x14ac:dyDescent="0.3">
      <c r="A64" s="169"/>
      <c r="B64" s="175" t="e">
        <f>IF('Sweps work'!F15=0,"",'Sweps work'!F15)</f>
        <v>#N/A</v>
      </c>
      <c r="C64" s="173"/>
      <c r="D64" s="175" t="e">
        <f>IF('Sweps work'!L15=0,"",'Sweps work'!L15)</f>
        <v>#N/A</v>
      </c>
      <c r="G64" s="162" t="e">
        <f>SUM(B64:F64)</f>
        <v>#N/A</v>
      </c>
      <c r="K64" s="4"/>
      <c r="L64" s="4"/>
    </row>
    <row r="65" spans="1:12" ht="21.95" customHeight="1" thickBot="1" x14ac:dyDescent="0.35">
      <c r="A65" s="169"/>
      <c r="B65" s="186" t="e">
        <f>IF(B64="","",'Sweps work'!C15)</f>
        <v>#N/A</v>
      </c>
      <c r="C65" s="173"/>
      <c r="D65" s="186" t="e">
        <f>IF(D64="","",'Sweps work'!I15)</f>
        <v>#N/A</v>
      </c>
      <c r="G65" s="162"/>
    </row>
    <row r="66" spans="1:12" ht="24" customHeight="1" x14ac:dyDescent="0.3">
      <c r="A66" s="169"/>
      <c r="B66" s="187"/>
      <c r="C66" s="173"/>
      <c r="D66" s="187"/>
      <c r="G66" s="162"/>
    </row>
    <row r="67" spans="1:12" ht="24" customHeight="1" thickBot="1" x14ac:dyDescent="0.35">
      <c r="A67" s="169"/>
      <c r="B67" s="187"/>
      <c r="C67" s="173"/>
      <c r="D67" s="187"/>
    </row>
    <row r="68" spans="1:12" ht="21.95" customHeight="1" x14ac:dyDescent="0.3">
      <c r="A68" s="169"/>
      <c r="B68" s="184" t="str">
        <f>B13</f>
        <v>SWEEPS</v>
      </c>
      <c r="C68" s="173"/>
      <c r="D68" s="184" t="str">
        <f>D13</f>
        <v>SWEEPS</v>
      </c>
      <c r="G68" s="162"/>
    </row>
    <row r="69" spans="1:12" ht="21.95" customHeight="1" x14ac:dyDescent="0.3">
      <c r="A69" s="169"/>
      <c r="B69" s="174" t="str">
        <f>B14</f>
        <v>FLIGHT-C</v>
      </c>
      <c r="C69" s="173"/>
      <c r="D69" s="174" t="str">
        <f>D14</f>
        <v>FLIGHT-D</v>
      </c>
      <c r="G69" s="162"/>
    </row>
    <row r="70" spans="1:12" ht="21.95" customHeight="1" x14ac:dyDescent="0.3">
      <c r="A70" s="169"/>
      <c r="B70" s="174" t="e">
        <f>IF('Sweps work'!F33=0,"","PLACE    "&amp;'Sweps work'!E33)</f>
        <v>#N/A</v>
      </c>
      <c r="C70" s="173"/>
      <c r="D70" s="174" t="e">
        <f>IF('Sweps work'!L33=0,"","PLACE    "&amp;'Sweps work'!K33)</f>
        <v>#N/A</v>
      </c>
      <c r="G70" s="162"/>
      <c r="K70" s="4"/>
      <c r="L70" s="4"/>
    </row>
    <row r="71" spans="1:12" ht="21.95" customHeight="1" x14ac:dyDescent="0.3">
      <c r="A71" s="169"/>
      <c r="B71" s="175" t="e">
        <f>IF('Sweps work'!F33=0,"",'Sweps work'!F33)</f>
        <v>#N/A</v>
      </c>
      <c r="C71" s="173"/>
      <c r="D71" s="175" t="e">
        <f>IF('Sweps work'!L33=0,"",'Sweps work'!L33)</f>
        <v>#N/A</v>
      </c>
      <c r="G71" s="162" t="e">
        <f>SUM(B71:F71)</f>
        <v>#N/A</v>
      </c>
    </row>
    <row r="72" spans="1:12" ht="21.95" customHeight="1" thickBot="1" x14ac:dyDescent="0.35">
      <c r="A72" s="169"/>
      <c r="B72" s="186" t="e">
        <f>IF(B71="","",'Sweps work'!C33)</f>
        <v>#N/A</v>
      </c>
      <c r="C72" s="173"/>
      <c r="D72" s="186" t="e">
        <f>IF(D71="","",'Sweps work'!I33)</f>
        <v>#N/A</v>
      </c>
    </row>
    <row r="73" spans="1:12" ht="24" customHeight="1" x14ac:dyDescent="0.3">
      <c r="A73" s="169"/>
      <c r="B73" s="187"/>
      <c r="C73" s="173"/>
      <c r="D73" s="187"/>
    </row>
    <row r="74" spans="1:12" ht="24" customHeight="1" thickBot="1" x14ac:dyDescent="0.35">
      <c r="A74" s="169"/>
      <c r="B74" s="188"/>
      <c r="C74" s="173"/>
      <c r="D74" s="188"/>
      <c r="G74" s="162"/>
    </row>
    <row r="75" spans="1:12" ht="21.95" customHeight="1" x14ac:dyDescent="0.3">
      <c r="A75" s="169"/>
      <c r="B75" s="184" t="str">
        <f>B6</f>
        <v>SWEEPS</v>
      </c>
      <c r="C75" s="173"/>
      <c r="D75" s="184" t="str">
        <f>D6</f>
        <v>SWEEPS</v>
      </c>
      <c r="G75" s="162"/>
    </row>
    <row r="76" spans="1:12" ht="21.95" customHeight="1" x14ac:dyDescent="0.3">
      <c r="A76" s="169"/>
      <c r="B76" s="174" t="str">
        <f>B7</f>
        <v>FLIGHT-A</v>
      </c>
      <c r="C76" s="173"/>
      <c r="D76" s="174" t="str">
        <f>D7</f>
        <v>FLIGHT-B</v>
      </c>
      <c r="G76" s="162"/>
      <c r="K76" s="4"/>
      <c r="L76" s="4"/>
    </row>
    <row r="77" spans="1:12" ht="21.95" customHeight="1" x14ac:dyDescent="0.3">
      <c r="A77" s="169"/>
      <c r="B77" s="174" t="e">
        <f>IF('Sweps work'!F16=0,"","PLACE    "&amp;'Sweps work'!E16)</f>
        <v>#N/A</v>
      </c>
      <c r="C77" s="173"/>
      <c r="D77" s="174" t="e">
        <f>IF('Sweps work'!L16=0,"","PLACE    "&amp;'Sweps work'!K16)</f>
        <v>#N/A</v>
      </c>
      <c r="G77" s="162"/>
    </row>
    <row r="78" spans="1:12" ht="21.95" customHeight="1" x14ac:dyDescent="0.3">
      <c r="A78" s="169"/>
      <c r="B78" s="175" t="e">
        <f>IF('Sweps work'!F16=0,"",'Sweps work'!F16)</f>
        <v>#N/A</v>
      </c>
      <c r="C78" s="173"/>
      <c r="D78" s="175" t="e">
        <f>IF('Sweps work'!L16=0,"",'Sweps work'!L16)</f>
        <v>#N/A</v>
      </c>
      <c r="G78" s="162" t="e">
        <f>SUM(B78:F78)</f>
        <v>#N/A</v>
      </c>
    </row>
    <row r="79" spans="1:12" ht="21.95" customHeight="1" thickBot="1" x14ac:dyDescent="0.35">
      <c r="A79" s="169"/>
      <c r="B79" s="186" t="e">
        <f>IF(B78="","",'Sweps work'!C16)</f>
        <v>#N/A</v>
      </c>
      <c r="C79" s="173"/>
      <c r="D79" s="186" t="e">
        <f>IF(D78="","",'Sweps work'!I16)</f>
        <v>#N/A</v>
      </c>
    </row>
    <row r="80" spans="1:12" ht="24" customHeight="1" x14ac:dyDescent="0.3">
      <c r="A80" s="169"/>
      <c r="B80" s="187"/>
      <c r="C80" s="173"/>
      <c r="D80" s="187"/>
      <c r="G80" s="162"/>
    </row>
    <row r="81" spans="1:7" ht="24" customHeight="1" thickBot="1" x14ac:dyDescent="0.35">
      <c r="A81" s="169"/>
      <c r="B81" s="187"/>
      <c r="C81" s="173"/>
      <c r="D81" s="187"/>
      <c r="G81" s="162"/>
    </row>
    <row r="82" spans="1:7" ht="21.95" customHeight="1" x14ac:dyDescent="0.3">
      <c r="A82" s="169"/>
      <c r="B82" s="184" t="str">
        <f>B13</f>
        <v>SWEEPS</v>
      </c>
      <c r="C82" s="173"/>
      <c r="D82" s="184" t="str">
        <f>D13</f>
        <v>SWEEPS</v>
      </c>
      <c r="G82" s="162"/>
    </row>
    <row r="83" spans="1:7" ht="21.95" customHeight="1" x14ac:dyDescent="0.3">
      <c r="A83" s="169"/>
      <c r="B83" s="174" t="str">
        <f>B14</f>
        <v>FLIGHT-C</v>
      </c>
      <c r="C83" s="173"/>
      <c r="D83" s="174" t="str">
        <f>D14</f>
        <v>FLIGHT-D</v>
      </c>
      <c r="G83" s="162"/>
    </row>
    <row r="84" spans="1:7" ht="21.95" customHeight="1" x14ac:dyDescent="0.3">
      <c r="A84" s="169"/>
      <c r="B84" s="174" t="e">
        <f>IF('Sweps work'!F34=0,"","PLACE    "&amp;'Sweps work'!E34)</f>
        <v>#N/A</v>
      </c>
      <c r="C84" s="173"/>
      <c r="D84" s="174" t="e">
        <f>IF('Sweps work'!L34=0,"","PLACE    "&amp;'Sweps work'!K34)</f>
        <v>#N/A</v>
      </c>
      <c r="G84" s="162"/>
    </row>
    <row r="85" spans="1:7" ht="21.95" customHeight="1" x14ac:dyDescent="0.3">
      <c r="A85" s="169"/>
      <c r="B85" s="175" t="e">
        <f>IF('Sweps work'!F34=0,"",'Sweps work'!F34)</f>
        <v>#N/A</v>
      </c>
      <c r="C85" s="173"/>
      <c r="D85" s="175" t="e">
        <f>IF('Sweps work'!L34=0,"",'Sweps work'!L34)</f>
        <v>#N/A</v>
      </c>
      <c r="G85" s="162" t="e">
        <f>SUM(B85:F85)</f>
        <v>#N/A</v>
      </c>
    </row>
    <row r="86" spans="1:7" ht="21.95" customHeight="1" thickBot="1" x14ac:dyDescent="0.35">
      <c r="A86" s="169"/>
      <c r="B86" s="186" t="e">
        <f>IF(B85="","",'Sweps work'!C34)</f>
        <v>#N/A</v>
      </c>
      <c r="C86" s="173"/>
      <c r="D86" s="186" t="e">
        <f>IF(D85="","",'Sweps work'!I34)</f>
        <v>#N/A</v>
      </c>
      <c r="G86" s="162"/>
    </row>
    <row r="87" spans="1:7" ht="24" customHeight="1" x14ac:dyDescent="0.3">
      <c r="A87" s="169"/>
      <c r="B87" s="187"/>
      <c r="C87" s="173"/>
      <c r="D87" s="187"/>
      <c r="G87" s="162"/>
    </row>
    <row r="88" spans="1:7" ht="24" customHeight="1" thickBot="1" x14ac:dyDescent="0.35">
      <c r="A88" s="169"/>
      <c r="B88" s="188"/>
      <c r="C88" s="173"/>
      <c r="D88" s="188"/>
      <c r="G88" s="162"/>
    </row>
    <row r="89" spans="1:7" ht="21.95" customHeight="1" x14ac:dyDescent="0.3">
      <c r="A89" s="169"/>
      <c r="B89" s="184" t="str">
        <f>B6</f>
        <v>SWEEPS</v>
      </c>
      <c r="C89" s="173"/>
      <c r="D89" s="184" t="str">
        <f>D6</f>
        <v>SWEEPS</v>
      </c>
      <c r="G89" s="162"/>
    </row>
    <row r="90" spans="1:7" ht="21.95" customHeight="1" x14ac:dyDescent="0.3">
      <c r="A90" s="169"/>
      <c r="B90" s="174" t="str">
        <f>B7</f>
        <v>FLIGHT-A</v>
      </c>
      <c r="C90" s="173"/>
      <c r="D90" s="174" t="str">
        <f>D7</f>
        <v>FLIGHT-B</v>
      </c>
      <c r="G90" s="162"/>
    </row>
    <row r="91" spans="1:7" ht="21.95" customHeight="1" x14ac:dyDescent="0.3">
      <c r="A91" s="169"/>
      <c r="B91" s="174" t="e">
        <f>IF('Sweps work'!F17=0,"","PLACE    "&amp;'Sweps work'!E17)</f>
        <v>#N/A</v>
      </c>
      <c r="C91" s="173"/>
      <c r="D91" s="174" t="e">
        <f>IF('Sweps work'!L17=0,"","PLACE    "&amp;'Sweps work'!K17)</f>
        <v>#N/A</v>
      </c>
      <c r="G91" s="162"/>
    </row>
    <row r="92" spans="1:7" ht="21.95" customHeight="1" x14ac:dyDescent="0.3">
      <c r="A92" s="169"/>
      <c r="B92" s="175" t="e">
        <f>IF('Sweps work'!F17=0,"",'Sweps work'!F17)</f>
        <v>#N/A</v>
      </c>
      <c r="C92" s="173"/>
      <c r="D92" s="175" t="e">
        <f>IF('Sweps work'!L17=0,"",'Sweps work'!L17)</f>
        <v>#N/A</v>
      </c>
      <c r="G92" s="162" t="e">
        <f>SUM(B92:F92)</f>
        <v>#N/A</v>
      </c>
    </row>
    <row r="93" spans="1:7" ht="21.95" customHeight="1" thickBot="1" x14ac:dyDescent="0.35">
      <c r="A93" s="169"/>
      <c r="B93" s="186" t="e">
        <f>IF(B92="","",'Sweps work'!C17)</f>
        <v>#N/A</v>
      </c>
      <c r="C93" s="173"/>
      <c r="D93" s="186" t="e">
        <f>IF(D92="","",'Sweps work'!I17)</f>
        <v>#N/A</v>
      </c>
      <c r="G93" s="162"/>
    </row>
    <row r="94" spans="1:7" ht="24" customHeight="1" x14ac:dyDescent="0.3">
      <c r="A94" s="169"/>
      <c r="B94" s="187"/>
      <c r="C94" s="173"/>
      <c r="D94" s="187"/>
      <c r="G94" s="162"/>
    </row>
    <row r="95" spans="1:7" ht="24" customHeight="1" thickBot="1" x14ac:dyDescent="0.35">
      <c r="A95" s="169"/>
      <c r="B95" s="187"/>
      <c r="C95" s="173"/>
      <c r="D95" s="187"/>
      <c r="G95" s="162"/>
    </row>
    <row r="96" spans="1:7" ht="21.95" customHeight="1" x14ac:dyDescent="0.3">
      <c r="A96" s="169"/>
      <c r="B96" s="184" t="str">
        <f>B13</f>
        <v>SWEEPS</v>
      </c>
      <c r="C96" s="173"/>
      <c r="D96" s="184" t="str">
        <f>D13</f>
        <v>SWEEPS</v>
      </c>
      <c r="G96" s="162"/>
    </row>
    <row r="97" spans="1:7" ht="21.95" customHeight="1" x14ac:dyDescent="0.3">
      <c r="A97" s="169"/>
      <c r="B97" s="174" t="str">
        <f>B14</f>
        <v>FLIGHT-C</v>
      </c>
      <c r="C97" s="173"/>
      <c r="D97" s="174" t="str">
        <f>D14</f>
        <v>FLIGHT-D</v>
      </c>
      <c r="G97" s="162"/>
    </row>
    <row r="98" spans="1:7" ht="21.95" customHeight="1" x14ac:dyDescent="0.3">
      <c r="A98" s="169"/>
      <c r="B98" s="174" t="e">
        <f>IF('Sweps work'!F35=0,"","PLACE    "&amp;'Sweps work'!E35)</f>
        <v>#N/A</v>
      </c>
      <c r="C98" s="173"/>
      <c r="D98" s="174" t="e">
        <f>IF('Sweps work'!L35=0,"","PLACE    "&amp;'Sweps work'!K35)</f>
        <v>#N/A</v>
      </c>
      <c r="G98" s="162"/>
    </row>
    <row r="99" spans="1:7" ht="21.95" customHeight="1" x14ac:dyDescent="0.3">
      <c r="A99" s="169"/>
      <c r="B99" s="175" t="e">
        <f>IF('Sweps work'!F35=0,"",'Sweps work'!F35)</f>
        <v>#N/A</v>
      </c>
      <c r="C99" s="173"/>
      <c r="D99" s="175" t="e">
        <f>IF('Sweps work'!L35=0,"",'Sweps work'!L35)</f>
        <v>#N/A</v>
      </c>
      <c r="G99" s="162" t="e">
        <f>SUM(B99:F99)</f>
        <v>#N/A</v>
      </c>
    </row>
    <row r="100" spans="1:7" ht="21.95" customHeight="1" thickBot="1" x14ac:dyDescent="0.35">
      <c r="A100" s="169"/>
      <c r="B100" s="186" t="e">
        <f>IF(B99="","",'Sweps work'!C35)</f>
        <v>#N/A</v>
      </c>
      <c r="C100" s="173"/>
      <c r="D100" s="186" t="e">
        <f>IF(D99="","",'Sweps work'!I35)</f>
        <v>#N/A</v>
      </c>
      <c r="G100" s="162"/>
    </row>
    <row r="101" spans="1:7" ht="24" customHeight="1" x14ac:dyDescent="0.3">
      <c r="A101" s="169"/>
      <c r="B101" s="187"/>
      <c r="C101" s="173"/>
      <c r="D101" s="187"/>
      <c r="G101" s="162"/>
    </row>
    <row r="102" spans="1:7" ht="24" customHeight="1" thickBot="1" x14ac:dyDescent="0.35">
      <c r="A102" s="169"/>
      <c r="B102" s="188"/>
      <c r="C102" s="173"/>
      <c r="D102" s="188"/>
      <c r="G102" s="162"/>
    </row>
    <row r="103" spans="1:7" ht="21.95" customHeight="1" x14ac:dyDescent="0.3">
      <c r="A103" s="169"/>
      <c r="B103" s="184" t="str">
        <f>B6</f>
        <v>SWEEPS</v>
      </c>
      <c r="C103" s="173"/>
      <c r="D103" s="184" t="str">
        <f>D6</f>
        <v>SWEEPS</v>
      </c>
      <c r="G103" s="162"/>
    </row>
    <row r="104" spans="1:7" ht="21.95" customHeight="1" x14ac:dyDescent="0.3">
      <c r="A104" s="169"/>
      <c r="B104" s="174" t="str">
        <f>B7</f>
        <v>FLIGHT-A</v>
      </c>
      <c r="C104" s="173"/>
      <c r="D104" s="174" t="str">
        <f>D7</f>
        <v>FLIGHT-B</v>
      </c>
      <c r="G104" s="162"/>
    </row>
    <row r="105" spans="1:7" ht="21.95" customHeight="1" x14ac:dyDescent="0.3">
      <c r="A105" s="169"/>
      <c r="B105" s="174" t="e">
        <f>IF('Sweps work'!F18=0,"","PLACE    "&amp;'Sweps work'!E18)</f>
        <v>#N/A</v>
      </c>
      <c r="C105" s="173"/>
      <c r="D105" s="174" t="e">
        <f>IF('Sweps work'!L18=0,"","PLACE    "&amp;'Sweps work'!K18)</f>
        <v>#N/A</v>
      </c>
      <c r="G105" s="162"/>
    </row>
    <row r="106" spans="1:7" ht="21.95" customHeight="1" x14ac:dyDescent="0.3">
      <c r="A106" s="169"/>
      <c r="B106" s="175" t="e">
        <f>IF('Sweps work'!F18=0,"",'Sweps work'!F18)</f>
        <v>#N/A</v>
      </c>
      <c r="C106" s="173"/>
      <c r="D106" s="175" t="e">
        <f>IF('Sweps work'!L18=0,"",'Sweps work'!L18)</f>
        <v>#N/A</v>
      </c>
      <c r="G106" s="162" t="e">
        <f>SUM(B106:F106)</f>
        <v>#N/A</v>
      </c>
    </row>
    <row r="107" spans="1:7" ht="21.95" customHeight="1" thickBot="1" x14ac:dyDescent="0.35">
      <c r="A107" s="169"/>
      <c r="B107" s="186" t="e">
        <f>IF(B106="","",'Sweps work'!C18)</f>
        <v>#N/A</v>
      </c>
      <c r="C107" s="173"/>
      <c r="D107" s="186" t="e">
        <f>IF(D106="","",'Sweps work'!I18)</f>
        <v>#N/A</v>
      </c>
      <c r="G107" s="162"/>
    </row>
    <row r="108" spans="1:7" ht="21.95" customHeight="1" x14ac:dyDescent="0.3">
      <c r="A108" s="169"/>
      <c r="B108" s="187"/>
      <c r="C108" s="173"/>
      <c r="D108" s="187"/>
      <c r="G108" s="162"/>
    </row>
    <row r="109" spans="1:7" ht="21.95" customHeight="1" thickBot="1" x14ac:dyDescent="0.35">
      <c r="A109" s="169"/>
      <c r="B109" s="187"/>
      <c r="C109" s="173"/>
      <c r="D109" s="187"/>
      <c r="G109" s="162"/>
    </row>
    <row r="110" spans="1:7" ht="21.95" customHeight="1" x14ac:dyDescent="0.3">
      <c r="A110" s="169"/>
      <c r="B110" s="184" t="str">
        <f>B13</f>
        <v>SWEEPS</v>
      </c>
      <c r="C110" s="173"/>
      <c r="D110" s="184" t="str">
        <f>D13</f>
        <v>SWEEPS</v>
      </c>
      <c r="G110" s="162"/>
    </row>
    <row r="111" spans="1:7" ht="21.95" customHeight="1" x14ac:dyDescent="0.3">
      <c r="A111" s="169"/>
      <c r="B111" s="174" t="str">
        <f>B14</f>
        <v>FLIGHT-C</v>
      </c>
      <c r="C111" s="173"/>
      <c r="D111" s="174" t="str">
        <f>D14</f>
        <v>FLIGHT-D</v>
      </c>
      <c r="G111" s="162"/>
    </row>
    <row r="112" spans="1:7" ht="21.95" customHeight="1" x14ac:dyDescent="0.3">
      <c r="A112" s="169"/>
      <c r="B112" s="174" t="e">
        <f>IF('Sweps work'!F36=0,"","PLACE    "&amp;'Sweps work'!E36)</f>
        <v>#N/A</v>
      </c>
      <c r="C112" s="173"/>
      <c r="D112" s="174" t="e">
        <f>IF('Sweps work'!L36=0,"","PLACE    "&amp;'Sweps work'!K36)</f>
        <v>#N/A</v>
      </c>
      <c r="G112" s="162"/>
    </row>
    <row r="113" spans="1:7" ht="21.95" customHeight="1" x14ac:dyDescent="0.3">
      <c r="A113" s="169"/>
      <c r="B113" s="175" t="e">
        <f>IF('Sweps work'!F36=0,"",'Sweps work'!F36)</f>
        <v>#N/A</v>
      </c>
      <c r="C113" s="173"/>
      <c r="D113" s="175" t="e">
        <f>IF('Sweps work'!L36=0,"",'Sweps work'!L36)</f>
        <v>#N/A</v>
      </c>
      <c r="G113" s="162" t="e">
        <f>SUM(B113:F113)</f>
        <v>#N/A</v>
      </c>
    </row>
    <row r="114" spans="1:7" ht="21.95" customHeight="1" thickBot="1" x14ac:dyDescent="0.35">
      <c r="A114" s="169"/>
      <c r="B114" s="186" t="e">
        <f>IF(B113="","",'Sweps work'!C36)</f>
        <v>#N/A</v>
      </c>
      <c r="C114" s="173"/>
      <c r="D114" s="186" t="e">
        <f>IF(D113="","",'Sweps work'!I36)</f>
        <v>#N/A</v>
      </c>
      <c r="G114" s="162"/>
    </row>
    <row r="115" spans="1:7" ht="21.95" customHeight="1" x14ac:dyDescent="0.3">
      <c r="A115" s="169"/>
      <c r="B115" s="187"/>
      <c r="C115" s="173"/>
      <c r="D115" s="187"/>
      <c r="G115" s="162"/>
    </row>
    <row r="116" spans="1:7" ht="21.95" customHeight="1" thickBot="1" x14ac:dyDescent="0.35">
      <c r="A116" s="169"/>
      <c r="B116" s="188"/>
      <c r="C116" s="173"/>
      <c r="D116" s="188"/>
      <c r="G116" s="162"/>
    </row>
    <row r="117" spans="1:7" ht="21.95" customHeight="1" x14ac:dyDescent="0.3">
      <c r="A117" s="169"/>
      <c r="B117" s="184" t="str">
        <f>B6</f>
        <v>SWEEPS</v>
      </c>
      <c r="C117" s="173"/>
      <c r="D117" s="184" t="str">
        <f>D6</f>
        <v>SWEEPS</v>
      </c>
      <c r="G117" s="162"/>
    </row>
    <row r="118" spans="1:7" ht="21.95" customHeight="1" x14ac:dyDescent="0.3">
      <c r="A118" s="169"/>
      <c r="B118" s="185" t="str">
        <f>B7</f>
        <v>FLIGHT-A</v>
      </c>
      <c r="C118" s="173"/>
      <c r="D118" s="185" t="str">
        <f>D7</f>
        <v>FLIGHT-B</v>
      </c>
      <c r="G118" s="162"/>
    </row>
    <row r="119" spans="1:7" ht="21.95" customHeight="1" x14ac:dyDescent="0.3">
      <c r="A119" s="169"/>
      <c r="B119" s="174" t="e">
        <f>IF('Sweps work'!F19=0,"","PLACE    "&amp;'Sweps work'!E19)</f>
        <v>#N/A</v>
      </c>
      <c r="C119" s="173"/>
      <c r="D119" s="174" t="e">
        <f>IF('Sweps work'!L19=0,"","PLACE    "&amp;'Sweps work'!K19)</f>
        <v>#N/A</v>
      </c>
      <c r="G119" s="162"/>
    </row>
    <row r="120" spans="1:7" ht="21.95" customHeight="1" x14ac:dyDescent="0.3">
      <c r="A120" s="169"/>
      <c r="B120" s="175" t="e">
        <f>IF('Sweps work'!F19=0,"",'Sweps work'!F19)</f>
        <v>#N/A</v>
      </c>
      <c r="C120" s="173"/>
      <c r="D120" s="175" t="e">
        <f>IF('Sweps work'!L19=0,"",'Sweps work'!L19)</f>
        <v>#N/A</v>
      </c>
      <c r="G120" s="162" t="e">
        <f>SUM(B120:F120)</f>
        <v>#N/A</v>
      </c>
    </row>
    <row r="121" spans="1:7" ht="21.95" customHeight="1" thickBot="1" x14ac:dyDescent="0.35">
      <c r="A121" s="169"/>
      <c r="B121" s="186" t="e">
        <f>IF(B120="","",'Sweps work'!C19)</f>
        <v>#N/A</v>
      </c>
      <c r="C121" s="173"/>
      <c r="D121" s="186" t="e">
        <f>IF(D120="","",'Sweps work'!I19)</f>
        <v>#N/A</v>
      </c>
      <c r="G121" s="162"/>
    </row>
    <row r="122" spans="1:7" ht="21.95" customHeight="1" x14ac:dyDescent="0.3">
      <c r="A122" s="169"/>
      <c r="B122" s="187"/>
      <c r="C122" s="173"/>
      <c r="D122" s="187"/>
      <c r="G122" s="162"/>
    </row>
    <row r="123" spans="1:7" ht="21.95" customHeight="1" thickBot="1" x14ac:dyDescent="0.35">
      <c r="A123" s="169"/>
      <c r="B123" s="187"/>
      <c r="C123" s="173"/>
      <c r="D123" s="187"/>
      <c r="G123" s="162"/>
    </row>
    <row r="124" spans="1:7" ht="21.95" customHeight="1" x14ac:dyDescent="0.3">
      <c r="A124" s="169"/>
      <c r="B124" s="184" t="str">
        <f>B13</f>
        <v>SWEEPS</v>
      </c>
      <c r="C124" s="173"/>
      <c r="D124" s="184" t="str">
        <f>D13</f>
        <v>SWEEPS</v>
      </c>
      <c r="G124" s="162"/>
    </row>
    <row r="125" spans="1:7" ht="21.95" customHeight="1" x14ac:dyDescent="0.3">
      <c r="A125" s="169"/>
      <c r="B125" s="185" t="str">
        <f>B14</f>
        <v>FLIGHT-C</v>
      </c>
      <c r="C125" s="173"/>
      <c r="D125" s="185" t="str">
        <f>D14</f>
        <v>FLIGHT-D</v>
      </c>
      <c r="G125" s="162"/>
    </row>
    <row r="126" spans="1:7" ht="21.95" customHeight="1" x14ac:dyDescent="0.3">
      <c r="A126" s="169"/>
      <c r="B126" s="174" t="e">
        <f>IF('Sweps work'!F37=0,"","PLACE    "&amp;'Sweps work'!E37)</f>
        <v>#N/A</v>
      </c>
      <c r="C126" s="173"/>
      <c r="D126" s="174" t="e">
        <f>IF('Sweps work'!L37=0,"","PLACE    "&amp;'Sweps work'!K37)</f>
        <v>#N/A</v>
      </c>
      <c r="G126" s="162"/>
    </row>
    <row r="127" spans="1:7" ht="21.95" customHeight="1" x14ac:dyDescent="0.3">
      <c r="A127" s="169"/>
      <c r="B127" s="175" t="e">
        <f>IF('Sweps work'!F37=0,"",'Sweps work'!F37)</f>
        <v>#N/A</v>
      </c>
      <c r="C127" s="173"/>
      <c r="D127" s="175" t="e">
        <f>IF('Sweps work'!L37=0,"",'Sweps work'!L37)</f>
        <v>#N/A</v>
      </c>
      <c r="G127" s="162" t="e">
        <f>SUM(B127:F127)</f>
        <v>#N/A</v>
      </c>
    </row>
    <row r="128" spans="1:7" ht="21.95" customHeight="1" thickBot="1" x14ac:dyDescent="0.35">
      <c r="A128" s="169"/>
      <c r="B128" s="186" t="e">
        <f>IF(B127="","",'Sweps work'!C37)</f>
        <v>#N/A</v>
      </c>
      <c r="C128" s="173"/>
      <c r="D128" s="186" t="e">
        <f>IF(D127="","",'Sweps work'!I37)</f>
        <v>#N/A</v>
      </c>
      <c r="G128" s="162"/>
    </row>
    <row r="129" spans="1:7" ht="21.95" customHeight="1" x14ac:dyDescent="0.3">
      <c r="A129" s="169"/>
      <c r="B129" s="187"/>
      <c r="C129" s="173"/>
      <c r="D129" s="187"/>
      <c r="G129" s="162"/>
    </row>
    <row r="130" spans="1:7" ht="21.95" customHeight="1" thickBot="1" x14ac:dyDescent="0.35">
      <c r="A130" s="169"/>
      <c r="B130" s="188"/>
      <c r="C130" s="173"/>
      <c r="D130" s="188"/>
      <c r="G130" s="162"/>
    </row>
    <row r="131" spans="1:7" ht="21.95" customHeight="1" x14ac:dyDescent="0.3">
      <c r="A131" s="169"/>
      <c r="B131" s="184" t="str">
        <f>B6</f>
        <v>SWEEPS</v>
      </c>
      <c r="C131" s="173"/>
      <c r="D131" s="184" t="str">
        <f>D6</f>
        <v>SWEEPS</v>
      </c>
      <c r="G131" s="162"/>
    </row>
    <row r="132" spans="1:7" ht="21.95" customHeight="1" x14ac:dyDescent="0.3">
      <c r="A132" s="169"/>
      <c r="B132" s="174" t="str">
        <f>B7</f>
        <v>FLIGHT-A</v>
      </c>
      <c r="C132" s="173"/>
      <c r="D132" s="174" t="str">
        <f>D7</f>
        <v>FLIGHT-B</v>
      </c>
      <c r="G132" s="162"/>
    </row>
    <row r="133" spans="1:7" ht="21.95" customHeight="1" x14ac:dyDescent="0.3">
      <c r="A133" s="169"/>
      <c r="B133" s="174" t="e">
        <f>IF('Sweps work'!F20=0,"","PLACE    "&amp;'Sweps work'!E20)</f>
        <v>#N/A</v>
      </c>
      <c r="C133" s="173"/>
      <c r="D133" s="174" t="e">
        <f>IF('Sweps work'!L20=0,"","PLACE    "&amp;'Sweps work'!K20)</f>
        <v>#N/A</v>
      </c>
      <c r="G133" s="162"/>
    </row>
    <row r="134" spans="1:7" ht="21.95" customHeight="1" x14ac:dyDescent="0.3">
      <c r="A134" s="169"/>
      <c r="B134" s="175" t="e">
        <f>IF('Sweps work'!F20=0,"",'Sweps work'!F20)</f>
        <v>#N/A</v>
      </c>
      <c r="C134" s="173"/>
      <c r="D134" s="175" t="e">
        <f>IF('Sweps work'!L20=0,"",'Sweps work'!L20)</f>
        <v>#N/A</v>
      </c>
      <c r="G134" s="162" t="e">
        <f>SUM(B134:F134)</f>
        <v>#N/A</v>
      </c>
    </row>
    <row r="135" spans="1:7" ht="21.95" customHeight="1" thickBot="1" x14ac:dyDescent="0.35">
      <c r="A135" s="169"/>
      <c r="B135" s="186" t="e">
        <f>IF(B134="","",'Sweps work'!C20)</f>
        <v>#N/A</v>
      </c>
      <c r="C135" s="173"/>
      <c r="D135" s="186" t="e">
        <f>IF(D134="","",'Sweps work'!I20)</f>
        <v>#N/A</v>
      </c>
      <c r="G135" s="162"/>
    </row>
    <row r="136" spans="1:7" ht="21.95" customHeight="1" x14ac:dyDescent="0.3">
      <c r="A136" s="169"/>
      <c r="B136" s="187"/>
      <c r="C136" s="173"/>
      <c r="D136" s="187"/>
      <c r="G136" s="162"/>
    </row>
    <row r="137" spans="1:7" ht="21.95" customHeight="1" thickBot="1" x14ac:dyDescent="0.35">
      <c r="A137" s="169"/>
      <c r="B137" s="187"/>
      <c r="C137" s="173"/>
      <c r="D137" s="187"/>
      <c r="G137" s="162"/>
    </row>
    <row r="138" spans="1:7" ht="21.95" customHeight="1" x14ac:dyDescent="0.3">
      <c r="A138" s="169"/>
      <c r="B138" s="184" t="str">
        <f>B13</f>
        <v>SWEEPS</v>
      </c>
      <c r="C138" s="173"/>
      <c r="D138" s="184" t="str">
        <f>D13</f>
        <v>SWEEPS</v>
      </c>
      <c r="G138" s="162"/>
    </row>
    <row r="139" spans="1:7" ht="21.95" customHeight="1" x14ac:dyDescent="0.3">
      <c r="A139" s="169"/>
      <c r="B139" s="174" t="str">
        <f>B14</f>
        <v>FLIGHT-C</v>
      </c>
      <c r="C139" s="173"/>
      <c r="D139" s="174" t="str">
        <f>D14</f>
        <v>FLIGHT-D</v>
      </c>
      <c r="G139" s="162"/>
    </row>
    <row r="140" spans="1:7" ht="21.95" customHeight="1" x14ac:dyDescent="0.3">
      <c r="A140" s="169"/>
      <c r="B140" s="174" t="e">
        <f>IF('Sweps work'!F38=0,"","PLACE    "&amp;'Sweps work'!E38)</f>
        <v>#N/A</v>
      </c>
      <c r="C140" s="173"/>
      <c r="D140" s="174" t="e">
        <f>IF('Sweps work'!L38=0,"","PLACE    "&amp;'Sweps work'!K38)</f>
        <v>#N/A</v>
      </c>
      <c r="G140" s="162"/>
    </row>
    <row r="141" spans="1:7" ht="21.95" customHeight="1" x14ac:dyDescent="0.3">
      <c r="A141" s="169"/>
      <c r="B141" s="175" t="e">
        <f>IF('Sweps work'!F38=0,"",'Sweps work'!F38)</f>
        <v>#N/A</v>
      </c>
      <c r="C141" s="173"/>
      <c r="D141" s="175" t="e">
        <f>IF('Sweps work'!L38=0,"",'Sweps work'!L38)</f>
        <v>#N/A</v>
      </c>
      <c r="G141" s="162" t="e">
        <f>SUM(B141:F141)</f>
        <v>#N/A</v>
      </c>
    </row>
    <row r="142" spans="1:7" ht="21.95" customHeight="1" thickBot="1" x14ac:dyDescent="0.35">
      <c r="A142" s="169"/>
      <c r="B142" s="186" t="e">
        <f>IF(B141="","",'Sweps work'!C38)</f>
        <v>#N/A</v>
      </c>
      <c r="C142" s="173"/>
      <c r="D142" s="186" t="e">
        <f>IF(D141="","",'Sweps work'!I38)</f>
        <v>#N/A</v>
      </c>
      <c r="G142" s="162"/>
    </row>
    <row r="143" spans="1:7" ht="21.95" customHeight="1" x14ac:dyDescent="0.3">
      <c r="A143" s="169"/>
      <c r="B143" s="187"/>
      <c r="C143" s="173"/>
      <c r="D143" s="187"/>
      <c r="G143" s="162"/>
    </row>
    <row r="144" spans="1:7" ht="21.95" customHeight="1" thickBot="1" x14ac:dyDescent="0.35">
      <c r="A144" s="169"/>
      <c r="B144" s="188"/>
      <c r="C144" s="173"/>
      <c r="D144" s="188"/>
      <c r="G144" s="162"/>
    </row>
    <row r="145" spans="1:7" ht="21.95" customHeight="1" x14ac:dyDescent="0.3">
      <c r="A145" s="169"/>
      <c r="B145" s="184" t="str">
        <f>B6</f>
        <v>SWEEPS</v>
      </c>
      <c r="C145" s="173"/>
      <c r="D145" s="184" t="str">
        <f>D6</f>
        <v>SWEEPS</v>
      </c>
      <c r="G145" s="162"/>
    </row>
    <row r="146" spans="1:7" ht="21.95" customHeight="1" x14ac:dyDescent="0.3">
      <c r="A146" s="169"/>
      <c r="B146" s="174" t="str">
        <f>B7</f>
        <v>FLIGHT-A</v>
      </c>
      <c r="C146" s="173"/>
      <c r="D146" s="174" t="str">
        <f>D7</f>
        <v>FLIGHT-B</v>
      </c>
      <c r="G146" s="162"/>
    </row>
    <row r="147" spans="1:7" ht="21.95" customHeight="1" x14ac:dyDescent="0.3">
      <c r="A147" s="169"/>
      <c r="B147" s="174" t="e">
        <f>IF('Sweps work'!F21=0,"","PLACE    "&amp;'Sweps work'!E21)</f>
        <v>#N/A</v>
      </c>
      <c r="C147" s="173"/>
      <c r="D147" s="174" t="e">
        <f>IF('Sweps work'!L21=0,"","PLACE    "&amp;'Sweps work'!K21)</f>
        <v>#N/A</v>
      </c>
      <c r="G147" s="162"/>
    </row>
    <row r="148" spans="1:7" ht="21.95" customHeight="1" x14ac:dyDescent="0.3">
      <c r="A148" s="169"/>
      <c r="B148" s="175" t="e">
        <f>IF('Sweps work'!F21=0,"",'Sweps work'!F21)</f>
        <v>#N/A</v>
      </c>
      <c r="C148" s="173"/>
      <c r="D148" s="175" t="e">
        <f>IF('Sweps work'!L21=0,"",'Sweps work'!L21)</f>
        <v>#N/A</v>
      </c>
      <c r="G148" s="162" t="e">
        <f>SUM(B148:F148)</f>
        <v>#N/A</v>
      </c>
    </row>
    <row r="149" spans="1:7" ht="21.95" customHeight="1" thickBot="1" x14ac:dyDescent="0.35">
      <c r="A149" s="169"/>
      <c r="B149" s="186" t="e">
        <f>IF(B148="","",'Sweps work'!C21)</f>
        <v>#N/A</v>
      </c>
      <c r="C149" s="173"/>
      <c r="D149" s="186" t="e">
        <f>IF(D148="","",'Sweps work'!I21)</f>
        <v>#N/A</v>
      </c>
      <c r="G149" s="162"/>
    </row>
    <row r="150" spans="1:7" ht="21.95" customHeight="1" x14ac:dyDescent="0.3">
      <c r="A150" s="169"/>
      <c r="B150" s="187"/>
      <c r="C150" s="173"/>
      <c r="D150" s="187"/>
      <c r="G150" s="162"/>
    </row>
    <row r="151" spans="1:7" ht="21.95" customHeight="1" thickBot="1" x14ac:dyDescent="0.35">
      <c r="A151" s="169"/>
      <c r="B151" s="187"/>
      <c r="C151" s="173"/>
      <c r="D151" s="187"/>
      <c r="G151" s="162"/>
    </row>
    <row r="152" spans="1:7" ht="21.95" customHeight="1" x14ac:dyDescent="0.3">
      <c r="A152" s="169"/>
      <c r="B152" s="184" t="str">
        <f>B13</f>
        <v>SWEEPS</v>
      </c>
      <c r="C152" s="173"/>
      <c r="D152" s="184" t="str">
        <f>D13</f>
        <v>SWEEPS</v>
      </c>
      <c r="G152" s="162"/>
    </row>
    <row r="153" spans="1:7" ht="21.95" customHeight="1" x14ac:dyDescent="0.3">
      <c r="A153" s="169"/>
      <c r="B153" s="174" t="str">
        <f>B14</f>
        <v>FLIGHT-C</v>
      </c>
      <c r="C153" s="173"/>
      <c r="D153" s="174" t="str">
        <f>D14</f>
        <v>FLIGHT-D</v>
      </c>
      <c r="G153" s="162"/>
    </row>
    <row r="154" spans="1:7" ht="21.95" customHeight="1" x14ac:dyDescent="0.3">
      <c r="A154" s="169"/>
      <c r="B154" s="174" t="e">
        <f>IF('Sweps work'!F39=0,"","PLACE    "&amp;'Sweps work'!E39)</f>
        <v>#N/A</v>
      </c>
      <c r="C154" s="173"/>
      <c r="D154" s="174" t="e">
        <f>IF('Sweps work'!L39=0,"","PLACE    "&amp;'Sweps work'!K39)</f>
        <v>#N/A</v>
      </c>
      <c r="G154" s="162"/>
    </row>
    <row r="155" spans="1:7" ht="21.95" customHeight="1" x14ac:dyDescent="0.3">
      <c r="A155" s="169"/>
      <c r="B155" s="175" t="e">
        <f>IF('Sweps work'!F39=0,"",'Sweps work'!F39)</f>
        <v>#N/A</v>
      </c>
      <c r="C155" s="173"/>
      <c r="D155" s="175" t="e">
        <f>IF('Sweps work'!L39=0,"",'Sweps work'!L39)</f>
        <v>#N/A</v>
      </c>
      <c r="G155" s="162" t="e">
        <f>SUM(B155:F155)</f>
        <v>#N/A</v>
      </c>
    </row>
    <row r="156" spans="1:7" ht="21.95" customHeight="1" thickBot="1" x14ac:dyDescent="0.35">
      <c r="A156" s="169"/>
      <c r="B156" s="186" t="e">
        <f>IF(B155="","",'Sweps work'!C39)</f>
        <v>#N/A</v>
      </c>
      <c r="C156" s="173"/>
      <c r="D156" s="186" t="e">
        <f>IF(D155="","",'Sweps work'!I39)</f>
        <v>#N/A</v>
      </c>
      <c r="G156" s="162"/>
    </row>
    <row r="157" spans="1:7" ht="21.95" customHeight="1" x14ac:dyDescent="0.3">
      <c r="A157" s="169"/>
      <c r="B157" s="187"/>
      <c r="C157" s="173"/>
      <c r="D157" s="187"/>
      <c r="G157" s="162"/>
    </row>
    <row r="158" spans="1:7" ht="21.95" customHeight="1" thickBot="1" x14ac:dyDescent="0.35">
      <c r="A158" s="169"/>
      <c r="B158" s="188"/>
      <c r="C158" s="173"/>
      <c r="D158" s="188"/>
      <c r="G158" s="162"/>
    </row>
    <row r="159" spans="1:7" ht="21.95" customHeight="1" x14ac:dyDescent="0.3">
      <c r="A159" s="169"/>
      <c r="B159" s="184" t="str">
        <f>B6</f>
        <v>SWEEPS</v>
      </c>
      <c r="C159" s="173"/>
      <c r="D159" s="184" t="str">
        <f>D6</f>
        <v>SWEEPS</v>
      </c>
      <c r="G159" s="162"/>
    </row>
    <row r="160" spans="1:7" ht="21.95" customHeight="1" x14ac:dyDescent="0.3">
      <c r="A160" s="169"/>
      <c r="B160" s="174" t="str">
        <f>B7</f>
        <v>FLIGHT-A</v>
      </c>
      <c r="C160" s="173"/>
      <c r="D160" s="174" t="str">
        <f>D7</f>
        <v>FLIGHT-B</v>
      </c>
      <c r="G160" s="162"/>
    </row>
    <row r="161" spans="1:7" ht="21.95" customHeight="1" x14ac:dyDescent="0.3">
      <c r="A161" s="169"/>
      <c r="B161" s="174" t="e">
        <f>IF('Sweps work'!F22=0,"","PLACE    "&amp;'Sweps work'!E22)</f>
        <v>#N/A</v>
      </c>
      <c r="C161" s="173"/>
      <c r="D161" s="174" t="e">
        <f>IF('Sweps work'!L22=0,"","PLACE    "&amp;'Sweps work'!K22)</f>
        <v>#N/A</v>
      </c>
      <c r="G161" s="162"/>
    </row>
    <row r="162" spans="1:7" ht="21.95" customHeight="1" x14ac:dyDescent="0.3">
      <c r="A162" s="169"/>
      <c r="B162" s="175" t="e">
        <f>IF('Sweps work'!F22=0,"",'Sweps work'!F22)</f>
        <v>#N/A</v>
      </c>
      <c r="C162" s="173"/>
      <c r="D162" s="175" t="e">
        <f>IF('Sweps work'!L22=0,"",'Sweps work'!L22)</f>
        <v>#N/A</v>
      </c>
      <c r="G162" s="162" t="e">
        <f>SUM(B162:F162)</f>
        <v>#N/A</v>
      </c>
    </row>
    <row r="163" spans="1:7" ht="21.95" customHeight="1" thickBot="1" x14ac:dyDescent="0.35">
      <c r="A163" s="169"/>
      <c r="B163" s="186" t="e">
        <f>IF(B162="","",'Sweps work'!C22)</f>
        <v>#N/A</v>
      </c>
      <c r="C163" s="173"/>
      <c r="D163" s="186" t="e">
        <f>IF(D162="","",'Sweps work'!I22)</f>
        <v>#N/A</v>
      </c>
      <c r="G163" s="162"/>
    </row>
    <row r="164" spans="1:7" ht="21.95" customHeight="1" x14ac:dyDescent="0.3">
      <c r="A164" s="169"/>
      <c r="B164" s="187"/>
      <c r="C164" s="173"/>
      <c r="D164" s="187"/>
      <c r="G164" s="162"/>
    </row>
    <row r="165" spans="1:7" ht="21.95" customHeight="1" thickBot="1" x14ac:dyDescent="0.35">
      <c r="A165" s="169"/>
      <c r="B165" s="187"/>
      <c r="C165" s="173"/>
      <c r="D165" s="187"/>
      <c r="G165" s="162"/>
    </row>
    <row r="166" spans="1:7" ht="21.95" customHeight="1" x14ac:dyDescent="0.3">
      <c r="A166" s="169"/>
      <c r="B166" s="184" t="str">
        <f>B13</f>
        <v>SWEEPS</v>
      </c>
      <c r="C166" s="173"/>
      <c r="D166" s="184" t="str">
        <f>D13</f>
        <v>SWEEPS</v>
      </c>
      <c r="G166" s="162"/>
    </row>
    <row r="167" spans="1:7" ht="21.95" customHeight="1" x14ac:dyDescent="0.3">
      <c r="A167" s="169"/>
      <c r="B167" s="174" t="str">
        <f>B14</f>
        <v>FLIGHT-C</v>
      </c>
      <c r="C167" s="173"/>
      <c r="D167" s="174" t="str">
        <f>D14</f>
        <v>FLIGHT-D</v>
      </c>
      <c r="G167" s="162"/>
    </row>
    <row r="168" spans="1:7" ht="21.95" customHeight="1" x14ac:dyDescent="0.3">
      <c r="A168" s="169"/>
      <c r="B168" s="174" t="e">
        <f>IF('Sweps work'!F40=0,"","PLACE    "&amp;'Sweps work'!E40)</f>
        <v>#N/A</v>
      </c>
      <c r="C168" s="173"/>
      <c r="D168" s="174" t="e">
        <f>IF('Sweps work'!L40=0,"","PLACE    "&amp;'Sweps work'!K40)</f>
        <v>#N/A</v>
      </c>
      <c r="G168" s="162"/>
    </row>
    <row r="169" spans="1:7" ht="21.95" customHeight="1" x14ac:dyDescent="0.3">
      <c r="A169" s="169"/>
      <c r="B169" s="175" t="e">
        <f>IF('Sweps work'!F40=0,"",'Sweps work'!F40)</f>
        <v>#N/A</v>
      </c>
      <c r="C169" s="173"/>
      <c r="D169" s="175" t="e">
        <f>IF('Sweps work'!L40=0,"",'Sweps work'!L40)</f>
        <v>#N/A</v>
      </c>
      <c r="G169" s="162" t="e">
        <f>SUM(B169:F169)</f>
        <v>#N/A</v>
      </c>
    </row>
    <row r="170" spans="1:7" ht="21.95" customHeight="1" thickBot="1" x14ac:dyDescent="0.35">
      <c r="A170" s="169"/>
      <c r="B170" s="186" t="e">
        <f>IF(B169="","",'Sweps work'!C40)</f>
        <v>#N/A</v>
      </c>
      <c r="C170" s="173"/>
      <c r="D170" s="186" t="e">
        <f>IF(D169="","",'Sweps work'!I40)</f>
        <v>#N/A</v>
      </c>
      <c r="G170" s="162"/>
    </row>
    <row r="171" spans="1:7" ht="21.95" customHeight="1" thickBot="1" x14ac:dyDescent="0.35">
      <c r="A171" s="169"/>
      <c r="B171" s="188"/>
      <c r="C171" s="173"/>
      <c r="D171" s="188"/>
      <c r="G171" s="162"/>
    </row>
    <row r="172" spans="1:7" ht="21.95" customHeight="1" x14ac:dyDescent="0.3">
      <c r="A172" s="169"/>
      <c r="B172" s="184" t="str">
        <f>B6</f>
        <v>SWEEPS</v>
      </c>
      <c r="C172" s="173"/>
      <c r="D172" s="184" t="str">
        <f>D6</f>
        <v>SWEEPS</v>
      </c>
      <c r="G172" s="162"/>
    </row>
    <row r="173" spans="1:7" ht="21.95" customHeight="1" x14ac:dyDescent="0.3">
      <c r="A173" s="169"/>
      <c r="B173" s="174" t="str">
        <f>B7</f>
        <v>FLIGHT-A</v>
      </c>
      <c r="C173" s="173"/>
      <c r="D173" s="174" t="str">
        <f>D7</f>
        <v>FLIGHT-B</v>
      </c>
      <c r="G173" s="162"/>
    </row>
    <row r="174" spans="1:7" ht="21.95" customHeight="1" x14ac:dyDescent="0.3">
      <c r="A174" s="169"/>
      <c r="B174" s="174" t="e">
        <f>IF('Sweps work'!F23=0,"","PLACE    "&amp;'Sweps work'!E23)</f>
        <v>#N/A</v>
      </c>
      <c r="C174" s="173"/>
      <c r="D174" s="174" t="e">
        <f>IF('Sweps work'!L23=0,"","PLACE    "&amp;'Sweps work'!K23)</f>
        <v>#N/A</v>
      </c>
      <c r="G174" s="162"/>
    </row>
    <row r="175" spans="1:7" ht="21.95" customHeight="1" x14ac:dyDescent="0.3">
      <c r="A175" s="169"/>
      <c r="B175" s="175" t="e">
        <f>IF('Sweps work'!F23=0,"",'Sweps work'!F23)</f>
        <v>#N/A</v>
      </c>
      <c r="C175" s="173"/>
      <c r="D175" s="175" t="e">
        <f>IF('Sweps work'!L23=0,"",'Sweps work'!L23)</f>
        <v>#N/A</v>
      </c>
      <c r="G175" s="162" t="e">
        <f>SUM(B175:F175)</f>
        <v>#N/A</v>
      </c>
    </row>
    <row r="176" spans="1:7" ht="21.95" customHeight="1" thickBot="1" x14ac:dyDescent="0.35">
      <c r="A176" s="169"/>
      <c r="B176" s="186" t="e">
        <f>IF(B175="","",'Sweps work'!C23)</f>
        <v>#N/A</v>
      </c>
      <c r="C176" s="173"/>
      <c r="D176" s="186" t="e">
        <f>IF(D175="","",'Sweps work'!I23)</f>
        <v>#N/A</v>
      </c>
      <c r="G176" s="162"/>
    </row>
    <row r="177" spans="1:7" ht="21.95" customHeight="1" x14ac:dyDescent="0.3">
      <c r="A177" s="169"/>
      <c r="B177" s="173"/>
      <c r="C177" s="173"/>
      <c r="D177" s="173"/>
      <c r="G177" s="162"/>
    </row>
    <row r="178" spans="1:7" ht="21.95" customHeight="1" thickBot="1" x14ac:dyDescent="0.35">
      <c r="A178" s="169"/>
      <c r="B178" s="173"/>
      <c r="C178" s="173"/>
      <c r="D178" s="173"/>
      <c r="G178" s="162"/>
    </row>
    <row r="179" spans="1:7" ht="21.95" customHeight="1" x14ac:dyDescent="0.3">
      <c r="A179" s="169"/>
      <c r="B179" s="184" t="str">
        <f>B13</f>
        <v>SWEEPS</v>
      </c>
      <c r="C179" s="173"/>
      <c r="D179" s="184" t="str">
        <f>D13</f>
        <v>SWEEPS</v>
      </c>
      <c r="G179" s="162"/>
    </row>
    <row r="180" spans="1:7" ht="20.25" x14ac:dyDescent="0.3">
      <c r="A180" s="169"/>
      <c r="B180" s="174" t="str">
        <f>B14</f>
        <v>FLIGHT-C</v>
      </c>
      <c r="C180" s="173"/>
      <c r="D180" s="174" t="str">
        <f>D14</f>
        <v>FLIGHT-D</v>
      </c>
      <c r="G180" s="162"/>
    </row>
    <row r="181" spans="1:7" ht="20.25" x14ac:dyDescent="0.3">
      <c r="A181" s="169"/>
      <c r="B181" s="174" t="e">
        <f>IF('Sweps work'!F41=0,"","PLACE    "&amp;'Sweps work'!E41)</f>
        <v>#N/A</v>
      </c>
      <c r="C181" s="173"/>
      <c r="D181" s="174" t="e">
        <f>IF('Sweps work'!L41=0,"","PLACE    "&amp;'Sweps work'!K41)</f>
        <v>#N/A</v>
      </c>
      <c r="G181" s="162"/>
    </row>
    <row r="182" spans="1:7" ht="20.25" x14ac:dyDescent="0.3">
      <c r="A182" s="169"/>
      <c r="B182" s="175" t="e">
        <f>IF('Sweps work'!F41=0,"",'Sweps work'!F41)</f>
        <v>#N/A</v>
      </c>
      <c r="C182" s="173"/>
      <c r="D182" s="175" t="e">
        <f>IF('Sweps work'!L41=0,"",'Sweps work'!L41)</f>
        <v>#N/A</v>
      </c>
      <c r="G182" s="162" t="e">
        <f>SUM(B182:F182)</f>
        <v>#N/A</v>
      </c>
    </row>
    <row r="183" spans="1:7" ht="21" thickBot="1" x14ac:dyDescent="0.35">
      <c r="A183" s="169"/>
      <c r="B183" s="186" t="e">
        <f>IF(B182="","",'Sweps work'!C41)</f>
        <v>#N/A</v>
      </c>
      <c r="C183" s="173"/>
      <c r="D183" s="186" t="e">
        <f>IF(D182="","",'Sweps work'!I41)</f>
        <v>#N/A</v>
      </c>
    </row>
    <row r="184" spans="1:7" ht="20.25" x14ac:dyDescent="0.3">
      <c r="A184" s="169"/>
      <c r="B184" s="173"/>
      <c r="C184" s="173"/>
      <c r="D184" s="173"/>
    </row>
  </sheetData>
  <sheetProtection sheet="1" selectLockedCells="1"/>
  <mergeCells count="1">
    <mergeCell ref="C4:D4"/>
  </mergeCells>
  <phoneticPr fontId="0" type="noConversion"/>
  <conditionalFormatting sqref="B161 B168 B29 B36">
    <cfRule type="cellIs" dxfId="24" priority="1" stopIfTrue="1" operator="equal">
      <formula>$B15</formula>
    </cfRule>
    <cfRule type="cellIs" dxfId="23" priority="2" stopIfTrue="1" operator="equal">
      <formula>$B42</formula>
    </cfRule>
  </conditionalFormatting>
  <conditionalFormatting sqref="D161 D168 D29 D36">
    <cfRule type="cellIs" dxfId="22" priority="3" stopIfTrue="1" operator="equal">
      <formula>$D15</formula>
    </cfRule>
    <cfRule type="cellIs" dxfId="21" priority="4" stopIfTrue="1" operator="equal">
      <formula>$D42</formula>
    </cfRule>
  </conditionalFormatting>
  <conditionalFormatting sqref="B174">
    <cfRule type="cellIs" dxfId="20" priority="5" stopIfTrue="1" operator="equal">
      <formula>$B161</formula>
    </cfRule>
    <cfRule type="cellIs" dxfId="19" priority="6" stopIfTrue="1" operator="equal">
      <formula>#REF!</formula>
    </cfRule>
  </conditionalFormatting>
  <conditionalFormatting sqref="B181">
    <cfRule type="cellIs" dxfId="18" priority="7" stopIfTrue="1" operator="equal">
      <formula>$B168</formula>
    </cfRule>
    <cfRule type="cellIs" dxfId="17" priority="8" stopIfTrue="1" operator="equal">
      <formula>#REF!</formula>
    </cfRule>
  </conditionalFormatting>
  <conditionalFormatting sqref="D174">
    <cfRule type="cellIs" dxfId="16" priority="9" stopIfTrue="1" operator="equal">
      <formula>$D161</formula>
    </cfRule>
    <cfRule type="cellIs" dxfId="15" priority="10" stopIfTrue="1" operator="equal">
      <formula>$C180</formula>
    </cfRule>
  </conditionalFormatting>
  <conditionalFormatting sqref="B147 B154 B133 B140 B119 B126 B105 B112 B22 B56 B63 B70 B98 B91 B77 B84">
    <cfRule type="cellIs" dxfId="14" priority="11" stopIfTrue="1" operator="equal">
      <formula>$B8</formula>
    </cfRule>
    <cfRule type="cellIs" dxfId="13" priority="12" stopIfTrue="1" operator="equal">
      <formula>$B36</formula>
    </cfRule>
  </conditionalFormatting>
  <conditionalFormatting sqref="D147 D154 D133 D140 D119 D126 D105 D112 D22 D56 D63 D70 D98 D91 D77 D84">
    <cfRule type="cellIs" dxfId="12" priority="13" stopIfTrue="1" operator="equal">
      <formula>$D8</formula>
    </cfRule>
    <cfRule type="cellIs" dxfId="11" priority="14" stopIfTrue="1" operator="equal">
      <formula>$D36</formula>
    </cfRule>
  </conditionalFormatting>
  <conditionalFormatting sqref="D181">
    <cfRule type="cellIs" dxfId="10" priority="20" stopIfTrue="1" operator="equal">
      <formula>$D168</formula>
    </cfRule>
    <cfRule type="cellIs" dxfId="9" priority="21" stopIfTrue="1" operator="equal">
      <formula>$E85</formula>
    </cfRule>
  </conditionalFormatting>
  <conditionalFormatting sqref="B42 B49">
    <cfRule type="cellIs" dxfId="8" priority="38" stopIfTrue="1" operator="equal">
      <formula>$B29</formula>
    </cfRule>
    <cfRule type="cellIs" dxfId="7" priority="39" stopIfTrue="1" operator="equal">
      <formula>$B56</formula>
    </cfRule>
  </conditionalFormatting>
  <conditionalFormatting sqref="D42 D49">
    <cfRule type="cellIs" dxfId="6" priority="40" stopIfTrue="1" operator="equal">
      <formula>$D29</formula>
    </cfRule>
    <cfRule type="cellIs" dxfId="5" priority="41" stopIfTrue="1" operator="equal">
      <formula>$D56</formula>
    </cfRule>
  </conditionalFormatting>
  <conditionalFormatting sqref="D15">
    <cfRule type="cellIs" dxfId="4" priority="15" stopIfTrue="1" operator="equal">
      <formula>$D$29</formula>
    </cfRule>
  </conditionalFormatting>
  <conditionalFormatting sqref="B15">
    <cfRule type="cellIs" dxfId="3" priority="16" stopIfTrue="1" operator="equal">
      <formula>$B$29</formula>
    </cfRule>
  </conditionalFormatting>
  <conditionalFormatting sqref="D8">
    <cfRule type="cellIs" dxfId="2" priority="17" stopIfTrue="1" operator="equal">
      <formula>$D$22</formula>
    </cfRule>
  </conditionalFormatting>
  <conditionalFormatting sqref="G4">
    <cfRule type="cellIs" dxfId="1" priority="18" stopIfTrue="1" operator="notEqual">
      <formula>$F$4</formula>
    </cfRule>
  </conditionalFormatting>
  <conditionalFormatting sqref="B8">
    <cfRule type="cellIs" dxfId="0" priority="19" stopIfTrue="1" operator="equal">
      <formula>$B$22</formula>
    </cfRule>
  </conditionalFormatting>
  <pageMargins left="0" right="0.13" top="0.43" bottom="0.43" header="0.52" footer="0.56000000000000005"/>
  <pageSetup scale="94" orientation="portrait" horizontalDpi="300" verticalDpi="300" r:id="rId1"/>
  <headerFooter alignWithMargins="0"/>
  <rowBreaks count="4" manualBreakCount="4">
    <brk id="38" max="4" man="1"/>
    <brk id="73" max="4" man="1"/>
    <brk id="108" max="4" man="1"/>
    <brk id="143" max="4" man="1"/>
  </row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9"/>
  <sheetViews>
    <sheetView zoomScale="75" workbookViewId="0">
      <selection activeCell="P15" sqref="P15"/>
    </sheetView>
  </sheetViews>
  <sheetFormatPr defaultRowHeight="12.75" x14ac:dyDescent="0.2"/>
  <cols>
    <col min="2" max="10" width="5.7109375" customWidth="1"/>
    <col min="11" max="13" width="0" hidden="1" customWidth="1"/>
    <col min="14" max="22" width="5.7109375" customWidth="1"/>
    <col min="23" max="24" width="0" hidden="1" customWidth="1"/>
    <col min="25" max="25" width="8" customWidth="1"/>
  </cols>
  <sheetData>
    <row r="1" spans="1:26" ht="33" customHeight="1" x14ac:dyDescent="0.3">
      <c r="A1" s="319">
        <f>'Day-1'!B1</f>
        <v>0</v>
      </c>
      <c r="B1" s="319"/>
      <c r="C1" s="319"/>
      <c r="D1" s="319"/>
      <c r="E1" s="319"/>
      <c r="F1" s="319"/>
      <c r="G1" s="319"/>
      <c r="H1" s="319"/>
      <c r="I1" s="319"/>
      <c r="J1" s="319"/>
      <c r="K1" s="319"/>
      <c r="L1" s="319"/>
      <c r="M1" s="319"/>
      <c r="N1" s="319"/>
      <c r="O1" s="319"/>
      <c r="P1" s="319"/>
      <c r="Q1" s="319"/>
      <c r="R1" s="319"/>
      <c r="S1" s="319"/>
      <c r="T1" s="319"/>
      <c r="U1" s="319"/>
      <c r="V1" s="319"/>
      <c r="W1" s="319"/>
      <c r="X1" s="319"/>
      <c r="Y1" s="319"/>
    </row>
    <row r="2" spans="1:26" x14ac:dyDescent="0.2">
      <c r="A2" s="85" t="s">
        <v>73</v>
      </c>
      <c r="B2" s="284" t="s">
        <v>74</v>
      </c>
      <c r="C2" s="310"/>
      <c r="D2" s="310"/>
      <c r="E2" s="310"/>
      <c r="F2" s="310"/>
      <c r="G2" s="310"/>
      <c r="H2" s="310"/>
      <c r="I2" s="310"/>
      <c r="J2" s="310"/>
      <c r="K2" s="310"/>
      <c r="L2" s="310"/>
      <c r="M2" s="310"/>
      <c r="N2" s="310"/>
      <c r="O2" s="310"/>
      <c r="P2" s="310"/>
      <c r="Q2" s="310"/>
      <c r="R2" s="310"/>
      <c r="S2" s="310"/>
      <c r="T2" s="310"/>
      <c r="U2" s="310"/>
      <c r="V2" s="310"/>
      <c r="W2" s="310"/>
      <c r="X2" s="310"/>
      <c r="Y2" s="310"/>
      <c r="Z2" s="85" t="s">
        <v>73</v>
      </c>
    </row>
    <row r="3" spans="1:26" ht="13.5" thickBot="1" x14ac:dyDescent="0.25">
      <c r="A3" s="86"/>
      <c r="B3" s="69">
        <v>1</v>
      </c>
      <c r="C3" s="69">
        <v>2</v>
      </c>
      <c r="D3" s="69">
        <v>3</v>
      </c>
      <c r="E3" s="69">
        <v>4</v>
      </c>
      <c r="F3" s="69">
        <v>5</v>
      </c>
      <c r="G3" s="69">
        <v>6</v>
      </c>
      <c r="H3" s="69">
        <v>7</v>
      </c>
      <c r="I3" s="69">
        <v>8</v>
      </c>
      <c r="J3" s="69">
        <v>9</v>
      </c>
      <c r="K3" s="84"/>
      <c r="L3" s="69" t="s">
        <v>42</v>
      </c>
      <c r="M3" s="84"/>
      <c r="N3" s="69">
        <v>10</v>
      </c>
      <c r="O3" s="69">
        <v>11</v>
      </c>
      <c r="P3" s="69">
        <v>12</v>
      </c>
      <c r="Q3" s="69">
        <v>13</v>
      </c>
      <c r="R3" s="69">
        <v>14</v>
      </c>
      <c r="S3" s="69">
        <v>15</v>
      </c>
      <c r="T3" s="69">
        <v>16</v>
      </c>
      <c r="U3" s="69">
        <v>17</v>
      </c>
      <c r="V3" s="69">
        <v>18</v>
      </c>
      <c r="W3" s="84"/>
      <c r="X3" s="78" t="s">
        <v>52</v>
      </c>
      <c r="Y3" s="78" t="s">
        <v>22</v>
      </c>
      <c r="Z3" s="86"/>
    </row>
    <row r="4" spans="1:26" x14ac:dyDescent="0.2">
      <c r="A4" s="85">
        <v>1</v>
      </c>
      <c r="B4" s="87"/>
      <c r="C4" s="87"/>
      <c r="D4" s="87"/>
      <c r="E4" s="87"/>
      <c r="F4" s="87"/>
      <c r="G4" s="87"/>
      <c r="H4" s="87"/>
      <c r="I4" s="87"/>
      <c r="J4" s="87"/>
      <c r="K4" s="88"/>
      <c r="L4" s="48"/>
      <c r="M4" s="88"/>
      <c r="N4" s="87"/>
      <c r="O4" s="87"/>
      <c r="P4" s="87"/>
      <c r="Q4" s="87"/>
      <c r="R4" s="87"/>
      <c r="S4" s="87"/>
      <c r="T4" s="87"/>
      <c r="U4" s="87"/>
      <c r="V4" s="87"/>
      <c r="W4" s="83"/>
      <c r="X4">
        <f>SUM(N4:V4)</f>
        <v>0</v>
      </c>
      <c r="Y4" s="17">
        <f>SUM(+L4+X4)</f>
        <v>0</v>
      </c>
      <c r="Z4" s="85">
        <v>1</v>
      </c>
    </row>
    <row r="5" spans="1:26" x14ac:dyDescent="0.2">
      <c r="A5" s="85">
        <v>2</v>
      </c>
      <c r="B5" s="87"/>
      <c r="C5" s="87"/>
      <c r="D5" s="87"/>
      <c r="E5" s="87"/>
      <c r="F5" s="87"/>
      <c r="G5" s="87"/>
      <c r="H5" s="87"/>
      <c r="I5" s="87"/>
      <c r="J5" s="87"/>
      <c r="K5" s="88"/>
      <c r="L5" s="48">
        <f t="shared" ref="L5:L39" si="0">SUM(B5:J5)</f>
        <v>0</v>
      </c>
      <c r="M5" s="88"/>
      <c r="N5" s="87"/>
      <c r="O5" s="87"/>
      <c r="P5" s="87"/>
      <c r="Q5" s="87"/>
      <c r="R5" s="87"/>
      <c r="S5" s="87"/>
      <c r="T5" s="87"/>
      <c r="U5" s="87"/>
      <c r="V5" s="87"/>
      <c r="W5" s="83"/>
      <c r="X5" s="3">
        <f t="shared" ref="X5:X39" si="1">SUM(N5:V5)</f>
        <v>0</v>
      </c>
      <c r="Y5" s="48">
        <f t="shared" ref="Y5:Y39" si="2">SUM(+L5+X5)</f>
        <v>0</v>
      </c>
      <c r="Z5" s="85">
        <v>2</v>
      </c>
    </row>
    <row r="6" spans="1:26" x14ac:dyDescent="0.2">
      <c r="A6" s="85">
        <v>3</v>
      </c>
      <c r="B6" s="87"/>
      <c r="C6" s="87"/>
      <c r="D6" s="87"/>
      <c r="E6" s="87"/>
      <c r="F6" s="87"/>
      <c r="G6" s="87"/>
      <c r="H6" s="87"/>
      <c r="I6" s="87"/>
      <c r="J6" s="87"/>
      <c r="K6" s="88"/>
      <c r="L6" s="48">
        <f t="shared" si="0"/>
        <v>0</v>
      </c>
      <c r="M6" s="88"/>
      <c r="N6" s="87"/>
      <c r="O6" s="87"/>
      <c r="P6" s="87"/>
      <c r="Q6" s="87"/>
      <c r="R6" s="87"/>
      <c r="S6" s="87"/>
      <c r="T6" s="87"/>
      <c r="U6" s="87"/>
      <c r="V6" s="87"/>
      <c r="W6" s="83"/>
      <c r="X6" s="3">
        <f t="shared" si="1"/>
        <v>0</v>
      </c>
      <c r="Y6" s="48">
        <f t="shared" si="2"/>
        <v>0</v>
      </c>
      <c r="Z6" s="85">
        <v>3</v>
      </c>
    </row>
    <row r="7" spans="1:26" x14ac:dyDescent="0.2">
      <c r="A7" s="85">
        <v>4</v>
      </c>
      <c r="B7" s="87"/>
      <c r="C7" s="87"/>
      <c r="D7" s="87"/>
      <c r="E7" s="87"/>
      <c r="F7" s="87"/>
      <c r="G7" s="87"/>
      <c r="H7" s="87"/>
      <c r="I7" s="87"/>
      <c r="J7" s="87"/>
      <c r="K7" s="88"/>
      <c r="L7" s="48">
        <f t="shared" si="0"/>
        <v>0</v>
      </c>
      <c r="M7" s="88"/>
      <c r="N7" s="87"/>
      <c r="O7" s="87"/>
      <c r="P7" s="87"/>
      <c r="Q7" s="87"/>
      <c r="R7" s="87"/>
      <c r="S7" s="87"/>
      <c r="T7" s="87"/>
      <c r="U7" s="87"/>
      <c r="V7" s="87"/>
      <c r="W7" s="83"/>
      <c r="X7" s="3">
        <f t="shared" si="1"/>
        <v>0</v>
      </c>
      <c r="Y7" s="48">
        <f t="shared" si="2"/>
        <v>0</v>
      </c>
      <c r="Z7" s="85">
        <v>4</v>
      </c>
    </row>
    <row r="8" spans="1:26" x14ac:dyDescent="0.2">
      <c r="A8" s="85">
        <v>5</v>
      </c>
      <c r="B8" s="87"/>
      <c r="C8" s="87"/>
      <c r="D8" s="87"/>
      <c r="E8" s="87"/>
      <c r="F8" s="87"/>
      <c r="G8" s="87"/>
      <c r="H8" s="87"/>
      <c r="I8" s="87"/>
      <c r="J8" s="87"/>
      <c r="K8" s="88"/>
      <c r="L8" s="48">
        <f t="shared" si="0"/>
        <v>0</v>
      </c>
      <c r="M8" s="88"/>
      <c r="N8" s="87"/>
      <c r="O8" s="87"/>
      <c r="P8" s="87"/>
      <c r="Q8" s="87"/>
      <c r="R8" s="87"/>
      <c r="S8" s="87"/>
      <c r="T8" s="87"/>
      <c r="U8" s="87"/>
      <c r="V8" s="87"/>
      <c r="W8" s="83"/>
      <c r="X8" s="3">
        <f t="shared" si="1"/>
        <v>0</v>
      </c>
      <c r="Y8" s="48">
        <f t="shared" si="2"/>
        <v>0</v>
      </c>
      <c r="Z8" s="85">
        <v>5</v>
      </c>
    </row>
    <row r="9" spans="1:26" x14ac:dyDescent="0.2">
      <c r="A9" s="85">
        <v>6</v>
      </c>
      <c r="B9" s="87"/>
      <c r="C9" s="87"/>
      <c r="D9" s="87"/>
      <c r="E9" s="87"/>
      <c r="F9" s="87"/>
      <c r="G9" s="87"/>
      <c r="H9" s="87"/>
      <c r="I9" s="87"/>
      <c r="J9" s="87"/>
      <c r="K9" s="88"/>
      <c r="L9" s="48">
        <f t="shared" si="0"/>
        <v>0</v>
      </c>
      <c r="M9" s="88"/>
      <c r="N9" s="87"/>
      <c r="O9" s="87"/>
      <c r="P9" s="87"/>
      <c r="Q9" s="87"/>
      <c r="R9" s="87"/>
      <c r="S9" s="87"/>
      <c r="T9" s="87"/>
      <c r="U9" s="87"/>
      <c r="V9" s="87"/>
      <c r="W9" s="83"/>
      <c r="X9" s="3">
        <f t="shared" si="1"/>
        <v>0</v>
      </c>
      <c r="Y9" s="48">
        <f t="shared" si="2"/>
        <v>0</v>
      </c>
      <c r="Z9" s="85">
        <v>6</v>
      </c>
    </row>
    <row r="10" spans="1:26" x14ac:dyDescent="0.2">
      <c r="A10" s="85">
        <v>7</v>
      </c>
      <c r="B10" s="87"/>
      <c r="C10" s="87"/>
      <c r="D10" s="87"/>
      <c r="E10" s="87"/>
      <c r="F10" s="87"/>
      <c r="G10" s="87"/>
      <c r="H10" s="87"/>
      <c r="I10" s="87"/>
      <c r="J10" s="87"/>
      <c r="K10" s="88"/>
      <c r="L10" s="48">
        <f t="shared" si="0"/>
        <v>0</v>
      </c>
      <c r="M10" s="88"/>
      <c r="N10" s="87"/>
      <c r="O10" s="87"/>
      <c r="P10" s="87"/>
      <c r="Q10" s="87"/>
      <c r="R10" s="87"/>
      <c r="S10" s="87"/>
      <c r="T10" s="87"/>
      <c r="U10" s="87"/>
      <c r="V10" s="87"/>
      <c r="W10" s="83"/>
      <c r="X10" s="3">
        <f t="shared" si="1"/>
        <v>0</v>
      </c>
      <c r="Y10" s="48">
        <f t="shared" si="2"/>
        <v>0</v>
      </c>
      <c r="Z10" s="85">
        <v>7</v>
      </c>
    </row>
    <row r="11" spans="1:26" x14ac:dyDescent="0.2">
      <c r="A11" s="85">
        <v>8</v>
      </c>
      <c r="B11" s="87"/>
      <c r="C11" s="87"/>
      <c r="D11" s="87"/>
      <c r="E11" s="87"/>
      <c r="F11" s="87"/>
      <c r="G11" s="87"/>
      <c r="H11" s="87"/>
      <c r="I11" s="87"/>
      <c r="J11" s="87"/>
      <c r="K11" s="88"/>
      <c r="L11" s="48">
        <f t="shared" si="0"/>
        <v>0</v>
      </c>
      <c r="M11" s="88"/>
      <c r="N11" s="87"/>
      <c r="O11" s="87"/>
      <c r="P11" s="87"/>
      <c r="Q11" s="87"/>
      <c r="R11" s="87"/>
      <c r="S11" s="87"/>
      <c r="T11" s="87"/>
      <c r="U11" s="87"/>
      <c r="V11" s="87"/>
      <c r="W11" s="83"/>
      <c r="X11" s="3">
        <f t="shared" si="1"/>
        <v>0</v>
      </c>
      <c r="Y11" s="48">
        <f t="shared" si="2"/>
        <v>0</v>
      </c>
      <c r="Z11" s="85">
        <v>8</v>
      </c>
    </row>
    <row r="12" spans="1:26" x14ac:dyDescent="0.2">
      <c r="A12" s="85">
        <v>9</v>
      </c>
      <c r="B12" s="87"/>
      <c r="C12" s="87"/>
      <c r="D12" s="87"/>
      <c r="E12" s="87"/>
      <c r="F12" s="87"/>
      <c r="G12" s="87"/>
      <c r="H12" s="87"/>
      <c r="I12" s="87"/>
      <c r="J12" s="87"/>
      <c r="K12" s="88"/>
      <c r="L12" s="48">
        <f t="shared" si="0"/>
        <v>0</v>
      </c>
      <c r="M12" s="88"/>
      <c r="N12" s="87"/>
      <c r="O12" s="87"/>
      <c r="P12" s="87"/>
      <c r="Q12" s="87"/>
      <c r="R12" s="87"/>
      <c r="S12" s="87"/>
      <c r="T12" s="87"/>
      <c r="U12" s="87"/>
      <c r="V12" s="87"/>
      <c r="W12" s="83"/>
      <c r="X12" s="3">
        <f t="shared" si="1"/>
        <v>0</v>
      </c>
      <c r="Y12" s="48">
        <f t="shared" si="2"/>
        <v>0</v>
      </c>
      <c r="Z12" s="85">
        <v>9</v>
      </c>
    </row>
    <row r="13" spans="1:26" x14ac:dyDescent="0.2">
      <c r="A13" s="85">
        <v>10</v>
      </c>
      <c r="B13" s="87"/>
      <c r="C13" s="87"/>
      <c r="D13" s="87"/>
      <c r="E13" s="87"/>
      <c r="F13" s="87"/>
      <c r="G13" s="87"/>
      <c r="H13" s="87"/>
      <c r="I13" s="87"/>
      <c r="J13" s="87"/>
      <c r="K13" s="88"/>
      <c r="L13" s="48">
        <f t="shared" si="0"/>
        <v>0</v>
      </c>
      <c r="M13" s="88"/>
      <c r="N13" s="87"/>
      <c r="O13" s="87"/>
      <c r="P13" s="87"/>
      <c r="Q13" s="87"/>
      <c r="R13" s="87"/>
      <c r="S13" s="87"/>
      <c r="T13" s="87"/>
      <c r="U13" s="87"/>
      <c r="V13" s="87"/>
      <c r="W13" s="83"/>
      <c r="X13" s="3">
        <f t="shared" si="1"/>
        <v>0</v>
      </c>
      <c r="Y13" s="48">
        <f t="shared" si="2"/>
        <v>0</v>
      </c>
      <c r="Z13" s="85">
        <v>10</v>
      </c>
    </row>
    <row r="14" spans="1:26" x14ac:dyDescent="0.2">
      <c r="A14" s="85">
        <v>11</v>
      </c>
      <c r="B14" s="87"/>
      <c r="C14" s="87"/>
      <c r="D14" s="87"/>
      <c r="E14" s="87"/>
      <c r="F14" s="87"/>
      <c r="G14" s="87"/>
      <c r="H14" s="87"/>
      <c r="I14" s="87"/>
      <c r="J14" s="87"/>
      <c r="K14" s="88"/>
      <c r="L14" s="48">
        <f t="shared" si="0"/>
        <v>0</v>
      </c>
      <c r="M14" s="88"/>
      <c r="N14" s="87"/>
      <c r="O14" s="87"/>
      <c r="P14" s="87"/>
      <c r="Q14" s="87"/>
      <c r="R14" s="87"/>
      <c r="S14" s="87"/>
      <c r="T14" s="87"/>
      <c r="U14" s="87"/>
      <c r="V14" s="87"/>
      <c r="W14" s="83"/>
      <c r="X14" s="3">
        <f t="shared" si="1"/>
        <v>0</v>
      </c>
      <c r="Y14" s="48">
        <f t="shared" si="2"/>
        <v>0</v>
      </c>
      <c r="Z14" s="85">
        <v>11</v>
      </c>
    </row>
    <row r="15" spans="1:26" x14ac:dyDescent="0.2">
      <c r="A15" s="85">
        <v>12</v>
      </c>
      <c r="B15" s="87"/>
      <c r="C15" s="87"/>
      <c r="D15" s="87"/>
      <c r="E15" s="87"/>
      <c r="F15" s="87"/>
      <c r="G15" s="87"/>
      <c r="H15" s="87"/>
      <c r="I15" s="87"/>
      <c r="J15" s="87"/>
      <c r="K15" s="88"/>
      <c r="L15" s="48">
        <f t="shared" si="0"/>
        <v>0</v>
      </c>
      <c r="M15" s="88"/>
      <c r="N15" s="87"/>
      <c r="O15" s="87"/>
      <c r="P15" s="87"/>
      <c r="Q15" s="87"/>
      <c r="R15" s="87"/>
      <c r="S15" s="87"/>
      <c r="T15" s="87"/>
      <c r="U15" s="87"/>
      <c r="V15" s="87"/>
      <c r="W15" s="83"/>
      <c r="X15" s="3">
        <f t="shared" si="1"/>
        <v>0</v>
      </c>
      <c r="Y15" s="48">
        <f t="shared" si="2"/>
        <v>0</v>
      </c>
      <c r="Z15" s="85">
        <v>12</v>
      </c>
    </row>
    <row r="16" spans="1:26" x14ac:dyDescent="0.2">
      <c r="A16" s="85">
        <v>13</v>
      </c>
      <c r="B16" s="87"/>
      <c r="C16" s="87"/>
      <c r="D16" s="87"/>
      <c r="E16" s="87"/>
      <c r="F16" s="87"/>
      <c r="G16" s="87"/>
      <c r="H16" s="87"/>
      <c r="I16" s="87"/>
      <c r="J16" s="87"/>
      <c r="K16" s="88"/>
      <c r="L16" s="48">
        <f t="shared" si="0"/>
        <v>0</v>
      </c>
      <c r="M16" s="88"/>
      <c r="N16" s="87"/>
      <c r="O16" s="87"/>
      <c r="P16" s="87"/>
      <c r="Q16" s="87"/>
      <c r="R16" s="87"/>
      <c r="S16" s="87"/>
      <c r="T16" s="87"/>
      <c r="U16" s="87"/>
      <c r="V16" s="87"/>
      <c r="W16" s="83"/>
      <c r="X16" s="3">
        <f t="shared" si="1"/>
        <v>0</v>
      </c>
      <c r="Y16" s="48">
        <f t="shared" si="2"/>
        <v>0</v>
      </c>
      <c r="Z16" s="85">
        <v>13</v>
      </c>
    </row>
    <row r="17" spans="1:26" x14ac:dyDescent="0.2">
      <c r="A17" s="85">
        <v>14</v>
      </c>
      <c r="B17" s="87"/>
      <c r="C17" s="87"/>
      <c r="D17" s="87"/>
      <c r="E17" s="87"/>
      <c r="F17" s="87"/>
      <c r="G17" s="87"/>
      <c r="H17" s="87"/>
      <c r="I17" s="87"/>
      <c r="J17" s="87"/>
      <c r="K17" s="88"/>
      <c r="L17" s="48">
        <f t="shared" si="0"/>
        <v>0</v>
      </c>
      <c r="M17" s="88"/>
      <c r="N17" s="87"/>
      <c r="O17" s="87"/>
      <c r="P17" s="87"/>
      <c r="Q17" s="87"/>
      <c r="R17" s="87"/>
      <c r="S17" s="87"/>
      <c r="T17" s="87"/>
      <c r="U17" s="87"/>
      <c r="V17" s="87"/>
      <c r="W17" s="83"/>
      <c r="X17" s="3">
        <f t="shared" si="1"/>
        <v>0</v>
      </c>
      <c r="Y17" s="48">
        <f t="shared" si="2"/>
        <v>0</v>
      </c>
      <c r="Z17" s="85">
        <v>14</v>
      </c>
    </row>
    <row r="18" spans="1:26" x14ac:dyDescent="0.2">
      <c r="A18" s="85">
        <v>15</v>
      </c>
      <c r="B18" s="87"/>
      <c r="C18" s="87"/>
      <c r="D18" s="87"/>
      <c r="E18" s="87"/>
      <c r="F18" s="87"/>
      <c r="G18" s="87"/>
      <c r="H18" s="87"/>
      <c r="I18" s="87"/>
      <c r="J18" s="87"/>
      <c r="K18" s="88"/>
      <c r="L18" s="48">
        <f t="shared" si="0"/>
        <v>0</v>
      </c>
      <c r="M18" s="88"/>
      <c r="N18" s="87"/>
      <c r="O18" s="87"/>
      <c r="P18" s="87"/>
      <c r="Q18" s="87"/>
      <c r="R18" s="87"/>
      <c r="S18" s="87"/>
      <c r="T18" s="87"/>
      <c r="U18" s="87"/>
      <c r="V18" s="87"/>
      <c r="W18" s="83"/>
      <c r="X18" s="3">
        <f t="shared" si="1"/>
        <v>0</v>
      </c>
      <c r="Y18" s="48">
        <f t="shared" si="2"/>
        <v>0</v>
      </c>
      <c r="Z18" s="85">
        <v>15</v>
      </c>
    </row>
    <row r="19" spans="1:26" x14ac:dyDescent="0.2">
      <c r="A19" s="85">
        <v>16</v>
      </c>
      <c r="B19" s="87"/>
      <c r="C19" s="87"/>
      <c r="D19" s="87"/>
      <c r="E19" s="87"/>
      <c r="F19" s="87"/>
      <c r="G19" s="87"/>
      <c r="H19" s="87"/>
      <c r="I19" s="87"/>
      <c r="J19" s="87"/>
      <c r="K19" s="88"/>
      <c r="L19" s="48">
        <f t="shared" si="0"/>
        <v>0</v>
      </c>
      <c r="M19" s="88"/>
      <c r="N19" s="87"/>
      <c r="O19" s="87"/>
      <c r="P19" s="87"/>
      <c r="Q19" s="87"/>
      <c r="R19" s="87"/>
      <c r="S19" s="87"/>
      <c r="T19" s="87"/>
      <c r="U19" s="87"/>
      <c r="V19" s="87"/>
      <c r="W19" s="83"/>
      <c r="X19" s="3">
        <f t="shared" si="1"/>
        <v>0</v>
      </c>
      <c r="Y19" s="48">
        <f t="shared" si="2"/>
        <v>0</v>
      </c>
      <c r="Z19" s="85">
        <v>16</v>
      </c>
    </row>
    <row r="20" spans="1:26" x14ac:dyDescent="0.2">
      <c r="A20" s="85">
        <v>17</v>
      </c>
      <c r="B20" s="87"/>
      <c r="C20" s="87"/>
      <c r="D20" s="87"/>
      <c r="E20" s="87"/>
      <c r="F20" s="87"/>
      <c r="G20" s="87"/>
      <c r="H20" s="87"/>
      <c r="I20" s="87"/>
      <c r="J20" s="87"/>
      <c r="K20" s="88"/>
      <c r="L20" s="48">
        <f t="shared" si="0"/>
        <v>0</v>
      </c>
      <c r="M20" s="88"/>
      <c r="N20" s="87"/>
      <c r="O20" s="87"/>
      <c r="P20" s="87"/>
      <c r="Q20" s="87"/>
      <c r="R20" s="87"/>
      <c r="S20" s="87"/>
      <c r="T20" s="87"/>
      <c r="U20" s="87"/>
      <c r="V20" s="87"/>
      <c r="W20" s="83"/>
      <c r="X20" s="3">
        <f t="shared" si="1"/>
        <v>0</v>
      </c>
      <c r="Y20" s="48">
        <f t="shared" si="2"/>
        <v>0</v>
      </c>
      <c r="Z20" s="85">
        <v>17</v>
      </c>
    </row>
    <row r="21" spans="1:26" x14ac:dyDescent="0.2">
      <c r="A21" s="85">
        <v>18</v>
      </c>
      <c r="B21" s="87"/>
      <c r="C21" s="87"/>
      <c r="D21" s="87"/>
      <c r="E21" s="87"/>
      <c r="F21" s="87"/>
      <c r="G21" s="87"/>
      <c r="H21" s="87"/>
      <c r="I21" s="87"/>
      <c r="J21" s="87"/>
      <c r="K21" s="88"/>
      <c r="L21" s="48">
        <f t="shared" si="0"/>
        <v>0</v>
      </c>
      <c r="M21" s="88"/>
      <c r="N21" s="87"/>
      <c r="O21" s="87"/>
      <c r="P21" s="87"/>
      <c r="Q21" s="87"/>
      <c r="R21" s="87"/>
      <c r="S21" s="87"/>
      <c r="T21" s="87"/>
      <c r="U21" s="87"/>
      <c r="V21" s="87"/>
      <c r="W21" s="83"/>
      <c r="X21" s="3">
        <f t="shared" si="1"/>
        <v>0</v>
      </c>
      <c r="Y21" s="48">
        <f t="shared" si="2"/>
        <v>0</v>
      </c>
      <c r="Z21" s="85">
        <v>18</v>
      </c>
    </row>
    <row r="22" spans="1:26" x14ac:dyDescent="0.2">
      <c r="A22" s="85">
        <v>19</v>
      </c>
      <c r="B22" s="87"/>
      <c r="C22" s="87"/>
      <c r="D22" s="87"/>
      <c r="E22" s="87"/>
      <c r="F22" s="87"/>
      <c r="G22" s="87"/>
      <c r="H22" s="87"/>
      <c r="I22" s="87"/>
      <c r="J22" s="87"/>
      <c r="K22" s="88"/>
      <c r="L22" s="48">
        <f t="shared" si="0"/>
        <v>0</v>
      </c>
      <c r="M22" s="88"/>
      <c r="N22" s="87"/>
      <c r="O22" s="87"/>
      <c r="P22" s="87"/>
      <c r="Q22" s="87"/>
      <c r="R22" s="87"/>
      <c r="S22" s="87"/>
      <c r="T22" s="87"/>
      <c r="U22" s="87"/>
      <c r="V22" s="87"/>
      <c r="W22" s="83"/>
      <c r="X22" s="3">
        <f t="shared" si="1"/>
        <v>0</v>
      </c>
      <c r="Y22" s="48">
        <f t="shared" si="2"/>
        <v>0</v>
      </c>
      <c r="Z22" s="85">
        <v>19</v>
      </c>
    </row>
    <row r="23" spans="1:26" x14ac:dyDescent="0.2">
      <c r="A23" s="85">
        <v>20</v>
      </c>
      <c r="B23" s="87"/>
      <c r="C23" s="87"/>
      <c r="D23" s="87"/>
      <c r="E23" s="87"/>
      <c r="F23" s="87"/>
      <c r="G23" s="87"/>
      <c r="H23" s="87"/>
      <c r="I23" s="87"/>
      <c r="J23" s="87"/>
      <c r="K23" s="88"/>
      <c r="L23" s="48">
        <f t="shared" si="0"/>
        <v>0</v>
      </c>
      <c r="M23" s="88"/>
      <c r="N23" s="87"/>
      <c r="O23" s="87"/>
      <c r="P23" s="87"/>
      <c r="Q23" s="87"/>
      <c r="R23" s="87"/>
      <c r="S23" s="87"/>
      <c r="T23" s="87"/>
      <c r="U23" s="87"/>
      <c r="V23" s="87"/>
      <c r="W23" s="83"/>
      <c r="X23" s="3">
        <f t="shared" si="1"/>
        <v>0</v>
      </c>
      <c r="Y23" s="48">
        <f t="shared" si="2"/>
        <v>0</v>
      </c>
      <c r="Z23" s="85">
        <v>20</v>
      </c>
    </row>
    <row r="24" spans="1:26" x14ac:dyDescent="0.2">
      <c r="A24" s="85">
        <v>21</v>
      </c>
      <c r="B24" s="87"/>
      <c r="C24" s="87"/>
      <c r="D24" s="87"/>
      <c r="E24" s="87"/>
      <c r="F24" s="87"/>
      <c r="G24" s="87"/>
      <c r="H24" s="87"/>
      <c r="I24" s="87"/>
      <c r="J24" s="87"/>
      <c r="K24" s="88"/>
      <c r="L24" s="48">
        <f t="shared" si="0"/>
        <v>0</v>
      </c>
      <c r="M24" s="88"/>
      <c r="N24" s="87"/>
      <c r="O24" s="87"/>
      <c r="P24" s="87"/>
      <c r="Q24" s="87"/>
      <c r="R24" s="87"/>
      <c r="S24" s="87"/>
      <c r="T24" s="87"/>
      <c r="U24" s="87"/>
      <c r="V24" s="87"/>
      <c r="W24" s="83"/>
      <c r="X24" s="3">
        <f t="shared" si="1"/>
        <v>0</v>
      </c>
      <c r="Y24" s="48">
        <f t="shared" si="2"/>
        <v>0</v>
      </c>
      <c r="Z24" s="85">
        <v>21</v>
      </c>
    </row>
    <row r="25" spans="1:26" x14ac:dyDescent="0.2">
      <c r="A25" s="85">
        <v>22</v>
      </c>
      <c r="B25" s="87"/>
      <c r="C25" s="87"/>
      <c r="D25" s="87"/>
      <c r="E25" s="87"/>
      <c r="F25" s="87"/>
      <c r="G25" s="87"/>
      <c r="H25" s="87"/>
      <c r="I25" s="87"/>
      <c r="J25" s="87"/>
      <c r="K25" s="88"/>
      <c r="L25" s="48">
        <f t="shared" si="0"/>
        <v>0</v>
      </c>
      <c r="M25" s="88"/>
      <c r="N25" s="87"/>
      <c r="O25" s="87"/>
      <c r="P25" s="87"/>
      <c r="Q25" s="87"/>
      <c r="R25" s="87"/>
      <c r="S25" s="87"/>
      <c r="T25" s="87"/>
      <c r="U25" s="87"/>
      <c r="V25" s="87"/>
      <c r="W25" s="83"/>
      <c r="X25" s="3">
        <f t="shared" si="1"/>
        <v>0</v>
      </c>
      <c r="Y25" s="48">
        <f t="shared" si="2"/>
        <v>0</v>
      </c>
      <c r="Z25" s="85">
        <v>22</v>
      </c>
    </row>
    <row r="26" spans="1:26" x14ac:dyDescent="0.2">
      <c r="A26" s="85">
        <v>23</v>
      </c>
      <c r="B26" s="87"/>
      <c r="C26" s="87"/>
      <c r="D26" s="87"/>
      <c r="E26" s="87"/>
      <c r="F26" s="87"/>
      <c r="G26" s="87"/>
      <c r="H26" s="87"/>
      <c r="I26" s="87"/>
      <c r="J26" s="87"/>
      <c r="K26" s="88"/>
      <c r="L26" s="48">
        <f t="shared" si="0"/>
        <v>0</v>
      </c>
      <c r="M26" s="88"/>
      <c r="N26" s="87"/>
      <c r="O26" s="87"/>
      <c r="P26" s="87"/>
      <c r="Q26" s="87"/>
      <c r="R26" s="87"/>
      <c r="S26" s="87"/>
      <c r="T26" s="87"/>
      <c r="U26" s="87"/>
      <c r="V26" s="87"/>
      <c r="W26" s="83"/>
      <c r="X26" s="3">
        <f t="shared" si="1"/>
        <v>0</v>
      </c>
      <c r="Y26" s="48">
        <f t="shared" si="2"/>
        <v>0</v>
      </c>
      <c r="Z26" s="85">
        <v>23</v>
      </c>
    </row>
    <row r="27" spans="1:26" x14ac:dyDescent="0.2">
      <c r="A27" s="85">
        <v>24</v>
      </c>
      <c r="B27" s="87"/>
      <c r="C27" s="87"/>
      <c r="D27" s="87"/>
      <c r="E27" s="87"/>
      <c r="F27" s="87"/>
      <c r="G27" s="87"/>
      <c r="H27" s="87"/>
      <c r="I27" s="87"/>
      <c r="J27" s="87"/>
      <c r="K27" s="88"/>
      <c r="L27" s="48">
        <f t="shared" si="0"/>
        <v>0</v>
      </c>
      <c r="M27" s="88"/>
      <c r="N27" s="87"/>
      <c r="O27" s="87"/>
      <c r="P27" s="87"/>
      <c r="Q27" s="87"/>
      <c r="R27" s="87"/>
      <c r="S27" s="87"/>
      <c r="T27" s="87"/>
      <c r="U27" s="87"/>
      <c r="V27" s="87"/>
      <c r="W27" s="83"/>
      <c r="X27" s="3">
        <f t="shared" si="1"/>
        <v>0</v>
      </c>
      <c r="Y27" s="48">
        <f t="shared" si="2"/>
        <v>0</v>
      </c>
      <c r="Z27" s="85">
        <v>24</v>
      </c>
    </row>
    <row r="28" spans="1:26" x14ac:dyDescent="0.2">
      <c r="A28" s="85">
        <v>25</v>
      </c>
      <c r="B28" s="87"/>
      <c r="C28" s="87"/>
      <c r="D28" s="87"/>
      <c r="E28" s="87"/>
      <c r="F28" s="87"/>
      <c r="G28" s="87"/>
      <c r="H28" s="87"/>
      <c r="I28" s="87"/>
      <c r="J28" s="87"/>
      <c r="K28" s="88"/>
      <c r="L28" s="48">
        <f t="shared" si="0"/>
        <v>0</v>
      </c>
      <c r="M28" s="88"/>
      <c r="N28" s="87"/>
      <c r="O28" s="87"/>
      <c r="P28" s="87"/>
      <c r="Q28" s="87"/>
      <c r="R28" s="87"/>
      <c r="S28" s="87"/>
      <c r="T28" s="87"/>
      <c r="U28" s="87"/>
      <c r="V28" s="87"/>
      <c r="W28" s="83"/>
      <c r="X28" s="3">
        <f t="shared" si="1"/>
        <v>0</v>
      </c>
      <c r="Y28" s="48">
        <f t="shared" si="2"/>
        <v>0</v>
      </c>
      <c r="Z28" s="85">
        <v>25</v>
      </c>
    </row>
    <row r="29" spans="1:26" x14ac:dyDescent="0.2">
      <c r="A29" s="85">
        <v>26</v>
      </c>
      <c r="B29" s="87"/>
      <c r="C29" s="87"/>
      <c r="D29" s="87"/>
      <c r="E29" s="87"/>
      <c r="F29" s="87"/>
      <c r="G29" s="87"/>
      <c r="H29" s="87"/>
      <c r="I29" s="87"/>
      <c r="J29" s="87"/>
      <c r="K29" s="88"/>
      <c r="L29" s="48">
        <f t="shared" si="0"/>
        <v>0</v>
      </c>
      <c r="M29" s="88"/>
      <c r="N29" s="87"/>
      <c r="O29" s="87"/>
      <c r="P29" s="87"/>
      <c r="Q29" s="87"/>
      <c r="R29" s="87"/>
      <c r="S29" s="87"/>
      <c r="T29" s="87"/>
      <c r="U29" s="87"/>
      <c r="V29" s="87"/>
      <c r="W29" s="83"/>
      <c r="X29" s="3">
        <f t="shared" si="1"/>
        <v>0</v>
      </c>
      <c r="Y29" s="48">
        <f t="shared" si="2"/>
        <v>0</v>
      </c>
      <c r="Z29" s="85">
        <v>26</v>
      </c>
    </row>
    <row r="30" spans="1:26" x14ac:dyDescent="0.2">
      <c r="A30" s="85">
        <v>27</v>
      </c>
      <c r="B30" s="87"/>
      <c r="C30" s="87"/>
      <c r="D30" s="87"/>
      <c r="E30" s="87"/>
      <c r="F30" s="87"/>
      <c r="G30" s="87"/>
      <c r="H30" s="87"/>
      <c r="I30" s="87"/>
      <c r="J30" s="87"/>
      <c r="K30" s="88"/>
      <c r="L30" s="48">
        <f t="shared" si="0"/>
        <v>0</v>
      </c>
      <c r="M30" s="88"/>
      <c r="N30" s="87"/>
      <c r="O30" s="87"/>
      <c r="P30" s="87"/>
      <c r="Q30" s="87"/>
      <c r="R30" s="87"/>
      <c r="S30" s="87"/>
      <c r="T30" s="87"/>
      <c r="U30" s="87"/>
      <c r="V30" s="87"/>
      <c r="W30" s="83"/>
      <c r="X30" s="3">
        <f t="shared" si="1"/>
        <v>0</v>
      </c>
      <c r="Y30" s="48">
        <f t="shared" si="2"/>
        <v>0</v>
      </c>
      <c r="Z30" s="85">
        <v>27</v>
      </c>
    </row>
    <row r="31" spans="1:26" x14ac:dyDescent="0.2">
      <c r="A31" s="85">
        <v>28</v>
      </c>
      <c r="B31" s="87"/>
      <c r="C31" s="87"/>
      <c r="D31" s="87"/>
      <c r="E31" s="87"/>
      <c r="F31" s="87"/>
      <c r="G31" s="87"/>
      <c r="H31" s="87"/>
      <c r="I31" s="87"/>
      <c r="J31" s="87"/>
      <c r="K31" s="88"/>
      <c r="L31" s="48">
        <f t="shared" si="0"/>
        <v>0</v>
      </c>
      <c r="M31" s="88"/>
      <c r="N31" s="87"/>
      <c r="O31" s="87"/>
      <c r="P31" s="87"/>
      <c r="Q31" s="87"/>
      <c r="R31" s="87"/>
      <c r="S31" s="87"/>
      <c r="T31" s="87"/>
      <c r="U31" s="87"/>
      <c r="V31" s="87"/>
      <c r="W31" s="83"/>
      <c r="X31" s="3">
        <f t="shared" si="1"/>
        <v>0</v>
      </c>
      <c r="Y31" s="48">
        <f t="shared" si="2"/>
        <v>0</v>
      </c>
      <c r="Z31" s="85">
        <v>28</v>
      </c>
    </row>
    <row r="32" spans="1:26" x14ac:dyDescent="0.2">
      <c r="A32" s="85">
        <v>29</v>
      </c>
      <c r="B32" s="87"/>
      <c r="C32" s="87"/>
      <c r="D32" s="87"/>
      <c r="E32" s="87"/>
      <c r="F32" s="87"/>
      <c r="G32" s="87"/>
      <c r="H32" s="87"/>
      <c r="I32" s="87"/>
      <c r="J32" s="87"/>
      <c r="K32" s="88"/>
      <c r="L32" s="48">
        <f t="shared" si="0"/>
        <v>0</v>
      </c>
      <c r="M32" s="88"/>
      <c r="N32" s="87"/>
      <c r="O32" s="87"/>
      <c r="P32" s="87"/>
      <c r="Q32" s="87"/>
      <c r="R32" s="87"/>
      <c r="S32" s="87"/>
      <c r="T32" s="87"/>
      <c r="U32" s="87"/>
      <c r="V32" s="87"/>
      <c r="W32" s="83"/>
      <c r="X32" s="3">
        <f t="shared" si="1"/>
        <v>0</v>
      </c>
      <c r="Y32" s="48">
        <f t="shared" si="2"/>
        <v>0</v>
      </c>
      <c r="Z32" s="85">
        <v>29</v>
      </c>
    </row>
    <row r="33" spans="1:26" x14ac:dyDescent="0.2">
      <c r="A33" s="85">
        <v>30</v>
      </c>
      <c r="B33" s="87"/>
      <c r="C33" s="87"/>
      <c r="D33" s="87"/>
      <c r="E33" s="87"/>
      <c r="F33" s="87"/>
      <c r="G33" s="87"/>
      <c r="H33" s="87"/>
      <c r="I33" s="87"/>
      <c r="J33" s="87"/>
      <c r="K33" s="88"/>
      <c r="L33" s="48">
        <f t="shared" si="0"/>
        <v>0</v>
      </c>
      <c r="M33" s="88"/>
      <c r="N33" s="87"/>
      <c r="O33" s="87"/>
      <c r="P33" s="87"/>
      <c r="Q33" s="87"/>
      <c r="R33" s="87"/>
      <c r="S33" s="87"/>
      <c r="T33" s="87"/>
      <c r="U33" s="87"/>
      <c r="V33" s="87"/>
      <c r="W33" s="83"/>
      <c r="X33" s="3">
        <f t="shared" si="1"/>
        <v>0</v>
      </c>
      <c r="Y33" s="48">
        <f t="shared" si="2"/>
        <v>0</v>
      </c>
      <c r="Z33" s="85">
        <v>30</v>
      </c>
    </row>
    <row r="34" spans="1:26" x14ac:dyDescent="0.2">
      <c r="A34" s="85">
        <v>31</v>
      </c>
      <c r="B34" s="87"/>
      <c r="C34" s="87"/>
      <c r="D34" s="87"/>
      <c r="E34" s="87"/>
      <c r="F34" s="87"/>
      <c r="G34" s="87"/>
      <c r="H34" s="87"/>
      <c r="I34" s="87"/>
      <c r="J34" s="87"/>
      <c r="K34" s="88"/>
      <c r="L34" s="48">
        <f t="shared" si="0"/>
        <v>0</v>
      </c>
      <c r="M34" s="88"/>
      <c r="N34" s="87"/>
      <c r="O34" s="87"/>
      <c r="P34" s="87"/>
      <c r="Q34" s="87"/>
      <c r="R34" s="87"/>
      <c r="S34" s="87"/>
      <c r="T34" s="87"/>
      <c r="U34" s="87"/>
      <c r="V34" s="87"/>
      <c r="W34" s="83"/>
      <c r="X34" s="3">
        <f t="shared" si="1"/>
        <v>0</v>
      </c>
      <c r="Y34" s="48">
        <f t="shared" si="2"/>
        <v>0</v>
      </c>
      <c r="Z34" s="85">
        <v>31</v>
      </c>
    </row>
    <row r="35" spans="1:26" x14ac:dyDescent="0.2">
      <c r="A35" s="85">
        <v>32</v>
      </c>
      <c r="B35" s="87"/>
      <c r="C35" s="87"/>
      <c r="D35" s="87"/>
      <c r="E35" s="87"/>
      <c r="F35" s="87"/>
      <c r="G35" s="87"/>
      <c r="H35" s="87"/>
      <c r="I35" s="87"/>
      <c r="J35" s="87"/>
      <c r="K35" s="88"/>
      <c r="L35" s="48">
        <f t="shared" si="0"/>
        <v>0</v>
      </c>
      <c r="M35" s="88"/>
      <c r="N35" s="87"/>
      <c r="O35" s="87"/>
      <c r="P35" s="87"/>
      <c r="Q35" s="87"/>
      <c r="R35" s="87"/>
      <c r="S35" s="87"/>
      <c r="T35" s="87"/>
      <c r="U35" s="87"/>
      <c r="V35" s="87"/>
      <c r="W35" s="83"/>
      <c r="X35" s="3">
        <f t="shared" si="1"/>
        <v>0</v>
      </c>
      <c r="Y35" s="48">
        <f t="shared" si="2"/>
        <v>0</v>
      </c>
      <c r="Z35" s="85">
        <v>32</v>
      </c>
    </row>
    <row r="36" spans="1:26" x14ac:dyDescent="0.2">
      <c r="A36" s="85">
        <v>33</v>
      </c>
      <c r="B36" s="87"/>
      <c r="C36" s="87"/>
      <c r="D36" s="87"/>
      <c r="E36" s="87"/>
      <c r="F36" s="87"/>
      <c r="G36" s="87"/>
      <c r="H36" s="87"/>
      <c r="I36" s="87"/>
      <c r="J36" s="87"/>
      <c r="K36" s="88"/>
      <c r="L36" s="48">
        <f t="shared" si="0"/>
        <v>0</v>
      </c>
      <c r="M36" s="88"/>
      <c r="N36" s="87"/>
      <c r="O36" s="87"/>
      <c r="P36" s="87"/>
      <c r="Q36" s="87"/>
      <c r="R36" s="87"/>
      <c r="S36" s="87"/>
      <c r="T36" s="87"/>
      <c r="U36" s="87"/>
      <c r="V36" s="87"/>
      <c r="W36" s="83"/>
      <c r="X36" s="3">
        <f t="shared" si="1"/>
        <v>0</v>
      </c>
      <c r="Y36" s="48">
        <f t="shared" si="2"/>
        <v>0</v>
      </c>
      <c r="Z36" s="85">
        <v>33</v>
      </c>
    </row>
    <row r="37" spans="1:26" x14ac:dyDescent="0.2">
      <c r="A37" s="85">
        <v>34</v>
      </c>
      <c r="B37" s="87"/>
      <c r="C37" s="87"/>
      <c r="D37" s="87"/>
      <c r="E37" s="87"/>
      <c r="F37" s="87"/>
      <c r="G37" s="87"/>
      <c r="H37" s="87"/>
      <c r="I37" s="87"/>
      <c r="J37" s="87"/>
      <c r="K37" s="88"/>
      <c r="L37" s="48">
        <f t="shared" si="0"/>
        <v>0</v>
      </c>
      <c r="M37" s="88"/>
      <c r="N37" s="87"/>
      <c r="O37" s="87"/>
      <c r="P37" s="87"/>
      <c r="Q37" s="87"/>
      <c r="R37" s="87"/>
      <c r="S37" s="87"/>
      <c r="T37" s="87"/>
      <c r="U37" s="87"/>
      <c r="V37" s="87"/>
      <c r="W37" s="83"/>
      <c r="X37" s="3">
        <f t="shared" si="1"/>
        <v>0</v>
      </c>
      <c r="Y37" s="48">
        <f t="shared" si="2"/>
        <v>0</v>
      </c>
      <c r="Z37" s="85">
        <v>34</v>
      </c>
    </row>
    <row r="38" spans="1:26" x14ac:dyDescent="0.2">
      <c r="A38" s="85">
        <v>35</v>
      </c>
      <c r="B38" s="87"/>
      <c r="C38" s="87"/>
      <c r="D38" s="87"/>
      <c r="E38" s="87"/>
      <c r="F38" s="87"/>
      <c r="G38" s="87"/>
      <c r="H38" s="87"/>
      <c r="I38" s="87"/>
      <c r="J38" s="87"/>
      <c r="K38" s="88"/>
      <c r="L38" s="48">
        <f t="shared" si="0"/>
        <v>0</v>
      </c>
      <c r="M38" s="88"/>
      <c r="N38" s="87"/>
      <c r="O38" s="87"/>
      <c r="P38" s="87"/>
      <c r="Q38" s="87"/>
      <c r="R38" s="87"/>
      <c r="S38" s="87"/>
      <c r="T38" s="87"/>
      <c r="U38" s="87"/>
      <c r="V38" s="87"/>
      <c r="W38" s="83"/>
      <c r="X38" s="3">
        <f t="shared" si="1"/>
        <v>0</v>
      </c>
      <c r="Y38" s="48">
        <f t="shared" si="2"/>
        <v>0</v>
      </c>
      <c r="Z38" s="85">
        <v>35</v>
      </c>
    </row>
    <row r="39" spans="1:26" x14ac:dyDescent="0.2">
      <c r="A39" s="85">
        <v>36</v>
      </c>
      <c r="B39" s="87"/>
      <c r="C39" s="87"/>
      <c r="D39" s="87"/>
      <c r="E39" s="87"/>
      <c r="F39" s="87"/>
      <c r="G39" s="87"/>
      <c r="H39" s="87"/>
      <c r="I39" s="87"/>
      <c r="J39" s="87"/>
      <c r="K39" s="88"/>
      <c r="L39" s="48">
        <f t="shared" si="0"/>
        <v>0</v>
      </c>
      <c r="M39" s="88"/>
      <c r="N39" s="87"/>
      <c r="O39" s="87"/>
      <c r="P39" s="87"/>
      <c r="Q39" s="87"/>
      <c r="R39" s="87"/>
      <c r="S39" s="87"/>
      <c r="T39" s="87"/>
      <c r="U39" s="87"/>
      <c r="V39" s="87"/>
      <c r="W39" s="83"/>
      <c r="X39" s="3">
        <f t="shared" si="1"/>
        <v>0</v>
      </c>
      <c r="Y39" s="48">
        <f t="shared" si="2"/>
        <v>0</v>
      </c>
      <c r="Z39" s="85">
        <v>36</v>
      </c>
    </row>
  </sheetData>
  <mergeCells count="2">
    <mergeCell ref="A1:Y1"/>
    <mergeCell ref="B2:Y2"/>
  </mergeCells>
  <phoneticPr fontId="0" type="noConversion"/>
  <pageMargins left="0.75" right="0.75" top="1" bottom="1" header="0.5" footer="0.5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9"/>
  <sheetViews>
    <sheetView zoomScale="75" workbookViewId="0">
      <selection activeCell="AB8" sqref="AB8"/>
    </sheetView>
  </sheetViews>
  <sheetFormatPr defaultRowHeight="12.75" x14ac:dyDescent="0.2"/>
  <cols>
    <col min="2" max="10" width="5.7109375" customWidth="1"/>
    <col min="11" max="13" width="0" hidden="1" customWidth="1"/>
    <col min="14" max="22" width="5.7109375" customWidth="1"/>
    <col min="23" max="24" width="0" hidden="1" customWidth="1"/>
    <col min="25" max="25" width="8" customWidth="1"/>
  </cols>
  <sheetData>
    <row r="1" spans="1:26" ht="33" customHeight="1" x14ac:dyDescent="0.3">
      <c r="A1" s="319">
        <f>'Day-2'!B1</f>
        <v>0</v>
      </c>
      <c r="B1" s="319"/>
      <c r="C1" s="319"/>
      <c r="D1" s="319"/>
      <c r="E1" s="319"/>
      <c r="F1" s="319"/>
      <c r="G1" s="319"/>
      <c r="H1" s="319"/>
      <c r="I1" s="319"/>
      <c r="J1" s="319"/>
      <c r="K1" s="319"/>
      <c r="L1" s="319"/>
      <c r="M1" s="319"/>
      <c r="N1" s="319"/>
      <c r="O1" s="319"/>
      <c r="P1" s="319"/>
      <c r="Q1" s="319"/>
      <c r="R1" s="319"/>
      <c r="S1" s="319"/>
      <c r="T1" s="319"/>
      <c r="U1" s="319"/>
      <c r="V1" s="319"/>
      <c r="W1" s="319"/>
      <c r="X1" s="319"/>
      <c r="Y1" s="319"/>
    </row>
    <row r="2" spans="1:26" x14ac:dyDescent="0.2">
      <c r="A2" s="85" t="s">
        <v>73</v>
      </c>
      <c r="B2" s="284" t="s">
        <v>74</v>
      </c>
      <c r="C2" s="310"/>
      <c r="D2" s="310"/>
      <c r="E2" s="310"/>
      <c r="F2" s="310"/>
      <c r="G2" s="310"/>
      <c r="H2" s="310"/>
      <c r="I2" s="310"/>
      <c r="J2" s="310"/>
      <c r="K2" s="310"/>
      <c r="L2" s="310"/>
      <c r="M2" s="310"/>
      <c r="N2" s="310"/>
      <c r="O2" s="310"/>
      <c r="P2" s="310"/>
      <c r="Q2" s="310"/>
      <c r="R2" s="310"/>
      <c r="S2" s="310"/>
      <c r="T2" s="310"/>
      <c r="U2" s="310"/>
      <c r="V2" s="310"/>
      <c r="W2" s="310"/>
      <c r="X2" s="310"/>
      <c r="Y2" s="310"/>
      <c r="Z2" s="85" t="s">
        <v>73</v>
      </c>
    </row>
    <row r="3" spans="1:26" ht="13.5" thickBot="1" x14ac:dyDescent="0.25">
      <c r="A3" s="86"/>
      <c r="B3" s="69">
        <v>1</v>
      </c>
      <c r="C3" s="69">
        <v>2</v>
      </c>
      <c r="D3" s="69">
        <v>3</v>
      </c>
      <c r="E3" s="69">
        <v>4</v>
      </c>
      <c r="F3" s="69">
        <v>5</v>
      </c>
      <c r="G3" s="69">
        <v>6</v>
      </c>
      <c r="H3" s="69">
        <v>7</v>
      </c>
      <c r="I3" s="69">
        <v>8</v>
      </c>
      <c r="J3" s="69">
        <v>9</v>
      </c>
      <c r="K3" s="84"/>
      <c r="L3" s="69" t="s">
        <v>42</v>
      </c>
      <c r="M3" s="84"/>
      <c r="N3" s="69">
        <v>10</v>
      </c>
      <c r="O3" s="69">
        <v>11</v>
      </c>
      <c r="P3" s="69">
        <v>12</v>
      </c>
      <c r="Q3" s="69">
        <v>13</v>
      </c>
      <c r="R3" s="69">
        <v>14</v>
      </c>
      <c r="S3" s="69">
        <v>15</v>
      </c>
      <c r="T3" s="69">
        <v>16</v>
      </c>
      <c r="U3" s="69">
        <v>17</v>
      </c>
      <c r="V3" s="69">
        <v>18</v>
      </c>
      <c r="W3" s="84"/>
      <c r="X3" s="78" t="s">
        <v>52</v>
      </c>
      <c r="Y3" s="78" t="s">
        <v>22</v>
      </c>
      <c r="Z3" s="86"/>
    </row>
    <row r="4" spans="1:26" x14ac:dyDescent="0.2">
      <c r="A4" s="85">
        <v>1</v>
      </c>
      <c r="B4" s="87"/>
      <c r="C4" s="87"/>
      <c r="D4" s="87"/>
      <c r="E4" s="87"/>
      <c r="F4" s="87"/>
      <c r="G4" s="87"/>
      <c r="H4" s="87"/>
      <c r="I4" s="87"/>
      <c r="J4" s="87"/>
      <c r="K4" s="88"/>
      <c r="L4" s="48">
        <f>SUM(B4:J4)</f>
        <v>0</v>
      </c>
      <c r="M4" s="88"/>
      <c r="N4" s="87"/>
      <c r="O4" s="87"/>
      <c r="P4" s="87"/>
      <c r="Q4" s="87"/>
      <c r="R4" s="87"/>
      <c r="S4" s="87"/>
      <c r="T4" s="87"/>
      <c r="U4" s="87"/>
      <c r="V4" s="87"/>
      <c r="W4" s="83"/>
      <c r="X4">
        <f>SUM(N4:V4)</f>
        <v>0</v>
      </c>
      <c r="Y4" s="17">
        <f>SUM(+L4+X4)</f>
        <v>0</v>
      </c>
      <c r="Z4" s="85">
        <v>1</v>
      </c>
    </row>
    <row r="5" spans="1:26" x14ac:dyDescent="0.2">
      <c r="A5" s="85">
        <v>2</v>
      </c>
      <c r="B5" s="87"/>
      <c r="C5" s="87"/>
      <c r="D5" s="87"/>
      <c r="E5" s="87"/>
      <c r="F5" s="87"/>
      <c r="G5" s="87"/>
      <c r="H5" s="87"/>
      <c r="I5" s="87"/>
      <c r="J5" s="87"/>
      <c r="K5" s="88"/>
      <c r="L5" s="48">
        <f t="shared" ref="L5:L39" si="0">SUM(B5:J5)</f>
        <v>0</v>
      </c>
      <c r="M5" s="88"/>
      <c r="N5" s="87"/>
      <c r="O5" s="87"/>
      <c r="P5" s="87"/>
      <c r="Q5" s="87"/>
      <c r="R5" s="87"/>
      <c r="S5" s="87"/>
      <c r="T5" s="87"/>
      <c r="U5" s="87"/>
      <c r="V5" s="87"/>
      <c r="W5" s="83"/>
      <c r="X5" s="3">
        <f t="shared" ref="X5:X39" si="1">SUM(N5:V5)</f>
        <v>0</v>
      </c>
      <c r="Y5" s="48">
        <f t="shared" ref="Y5:Y39" si="2">SUM(+L5+X5)</f>
        <v>0</v>
      </c>
      <c r="Z5" s="85">
        <v>2</v>
      </c>
    </row>
    <row r="6" spans="1:26" x14ac:dyDescent="0.2">
      <c r="A6" s="85">
        <v>3</v>
      </c>
      <c r="B6" s="87"/>
      <c r="C6" s="87"/>
      <c r="D6" s="87"/>
      <c r="E6" s="87"/>
      <c r="F6" s="87"/>
      <c r="G6" s="87"/>
      <c r="H6" s="87"/>
      <c r="I6" s="87"/>
      <c r="J6" s="87"/>
      <c r="K6" s="88"/>
      <c r="L6" s="48">
        <f t="shared" si="0"/>
        <v>0</v>
      </c>
      <c r="M6" s="88"/>
      <c r="N6" s="87"/>
      <c r="O6" s="87"/>
      <c r="P6" s="87"/>
      <c r="Q6" s="87"/>
      <c r="R6" s="87"/>
      <c r="S6" s="87"/>
      <c r="T6" s="87"/>
      <c r="U6" s="87"/>
      <c r="V6" s="87"/>
      <c r="W6" s="83"/>
      <c r="X6" s="3">
        <f t="shared" si="1"/>
        <v>0</v>
      </c>
      <c r="Y6" s="48">
        <f t="shared" si="2"/>
        <v>0</v>
      </c>
      <c r="Z6" s="85">
        <v>3</v>
      </c>
    </row>
    <row r="7" spans="1:26" x14ac:dyDescent="0.2">
      <c r="A7" s="85">
        <v>4</v>
      </c>
      <c r="B7" s="87"/>
      <c r="C7" s="87"/>
      <c r="D7" s="87"/>
      <c r="E7" s="87"/>
      <c r="F7" s="87"/>
      <c r="G7" s="87"/>
      <c r="H7" s="87"/>
      <c r="I7" s="87"/>
      <c r="J7" s="87"/>
      <c r="K7" s="88"/>
      <c r="L7" s="48">
        <f t="shared" si="0"/>
        <v>0</v>
      </c>
      <c r="M7" s="88"/>
      <c r="N7" s="87"/>
      <c r="O7" s="87"/>
      <c r="P7" s="87"/>
      <c r="Q7" s="87"/>
      <c r="R7" s="87"/>
      <c r="S7" s="87"/>
      <c r="T7" s="87"/>
      <c r="U7" s="87"/>
      <c r="V7" s="87"/>
      <c r="W7" s="83"/>
      <c r="X7" s="3">
        <f t="shared" si="1"/>
        <v>0</v>
      </c>
      <c r="Y7" s="48">
        <f t="shared" si="2"/>
        <v>0</v>
      </c>
      <c r="Z7" s="85">
        <v>4</v>
      </c>
    </row>
    <row r="8" spans="1:26" x14ac:dyDescent="0.2">
      <c r="A8" s="85">
        <v>5</v>
      </c>
      <c r="B8" s="87"/>
      <c r="C8" s="87"/>
      <c r="D8" s="87"/>
      <c r="E8" s="87"/>
      <c r="F8" s="87"/>
      <c r="G8" s="87"/>
      <c r="H8" s="87"/>
      <c r="I8" s="87"/>
      <c r="J8" s="87"/>
      <c r="K8" s="88"/>
      <c r="L8" s="48">
        <f t="shared" si="0"/>
        <v>0</v>
      </c>
      <c r="M8" s="88"/>
      <c r="N8" s="87"/>
      <c r="O8" s="87"/>
      <c r="P8" s="87"/>
      <c r="Q8" s="87"/>
      <c r="R8" s="87"/>
      <c r="S8" s="87"/>
      <c r="T8" s="87"/>
      <c r="U8" s="87"/>
      <c r="V8" s="87"/>
      <c r="W8" s="83"/>
      <c r="X8" s="3">
        <f t="shared" si="1"/>
        <v>0</v>
      </c>
      <c r="Y8" s="48">
        <f t="shared" si="2"/>
        <v>0</v>
      </c>
      <c r="Z8" s="85">
        <v>5</v>
      </c>
    </row>
    <row r="9" spans="1:26" x14ac:dyDescent="0.2">
      <c r="A9" s="85">
        <v>6</v>
      </c>
      <c r="B9" s="87"/>
      <c r="C9" s="87"/>
      <c r="D9" s="87"/>
      <c r="E9" s="87"/>
      <c r="F9" s="87"/>
      <c r="G9" s="87"/>
      <c r="H9" s="87"/>
      <c r="I9" s="87"/>
      <c r="J9" s="87"/>
      <c r="K9" s="88"/>
      <c r="L9" s="48">
        <f t="shared" si="0"/>
        <v>0</v>
      </c>
      <c r="M9" s="88"/>
      <c r="N9" s="87"/>
      <c r="O9" s="87"/>
      <c r="P9" s="87"/>
      <c r="Q9" s="87"/>
      <c r="R9" s="87"/>
      <c r="S9" s="87"/>
      <c r="T9" s="87"/>
      <c r="U9" s="87"/>
      <c r="V9" s="87"/>
      <c r="W9" s="83"/>
      <c r="X9" s="3">
        <f t="shared" si="1"/>
        <v>0</v>
      </c>
      <c r="Y9" s="48">
        <f t="shared" si="2"/>
        <v>0</v>
      </c>
      <c r="Z9" s="85">
        <v>6</v>
      </c>
    </row>
    <row r="10" spans="1:26" x14ac:dyDescent="0.2">
      <c r="A10" s="85">
        <v>7</v>
      </c>
      <c r="B10" s="87"/>
      <c r="C10" s="87"/>
      <c r="D10" s="87"/>
      <c r="E10" s="87"/>
      <c r="F10" s="87"/>
      <c r="G10" s="87"/>
      <c r="H10" s="87"/>
      <c r="I10" s="87"/>
      <c r="J10" s="87"/>
      <c r="K10" s="88"/>
      <c r="L10" s="48">
        <f t="shared" si="0"/>
        <v>0</v>
      </c>
      <c r="M10" s="88"/>
      <c r="N10" s="87"/>
      <c r="O10" s="87"/>
      <c r="P10" s="87"/>
      <c r="Q10" s="87"/>
      <c r="R10" s="87"/>
      <c r="S10" s="87"/>
      <c r="T10" s="87"/>
      <c r="U10" s="87"/>
      <c r="V10" s="87"/>
      <c r="W10" s="83"/>
      <c r="X10" s="3">
        <f t="shared" si="1"/>
        <v>0</v>
      </c>
      <c r="Y10" s="48">
        <f t="shared" si="2"/>
        <v>0</v>
      </c>
      <c r="Z10" s="85">
        <v>7</v>
      </c>
    </row>
    <row r="11" spans="1:26" x14ac:dyDescent="0.2">
      <c r="A11" s="85">
        <v>8</v>
      </c>
      <c r="B11" s="87"/>
      <c r="C11" s="87"/>
      <c r="D11" s="87"/>
      <c r="E11" s="87"/>
      <c r="F11" s="87"/>
      <c r="G11" s="87"/>
      <c r="H11" s="87"/>
      <c r="I11" s="87"/>
      <c r="J11" s="87"/>
      <c r="K11" s="88"/>
      <c r="L11" s="48">
        <f t="shared" si="0"/>
        <v>0</v>
      </c>
      <c r="M11" s="88"/>
      <c r="N11" s="87"/>
      <c r="O11" s="87"/>
      <c r="P11" s="87"/>
      <c r="Q11" s="87"/>
      <c r="R11" s="87"/>
      <c r="S11" s="87"/>
      <c r="T11" s="87"/>
      <c r="U11" s="87"/>
      <c r="V11" s="87"/>
      <c r="W11" s="83"/>
      <c r="X11" s="3">
        <f t="shared" si="1"/>
        <v>0</v>
      </c>
      <c r="Y11" s="48">
        <f t="shared" si="2"/>
        <v>0</v>
      </c>
      <c r="Z11" s="85">
        <v>8</v>
      </c>
    </row>
    <row r="12" spans="1:26" x14ac:dyDescent="0.2">
      <c r="A12" s="85">
        <v>9</v>
      </c>
      <c r="B12" s="87"/>
      <c r="C12" s="87"/>
      <c r="D12" s="87"/>
      <c r="E12" s="87"/>
      <c r="F12" s="87"/>
      <c r="G12" s="87"/>
      <c r="H12" s="87"/>
      <c r="I12" s="87"/>
      <c r="J12" s="87"/>
      <c r="K12" s="88"/>
      <c r="L12" s="48">
        <f t="shared" si="0"/>
        <v>0</v>
      </c>
      <c r="M12" s="88"/>
      <c r="N12" s="87"/>
      <c r="O12" s="87"/>
      <c r="P12" s="87"/>
      <c r="Q12" s="87"/>
      <c r="R12" s="87"/>
      <c r="S12" s="87"/>
      <c r="T12" s="87"/>
      <c r="U12" s="87"/>
      <c r="V12" s="87"/>
      <c r="W12" s="83"/>
      <c r="X12" s="3">
        <f t="shared" si="1"/>
        <v>0</v>
      </c>
      <c r="Y12" s="48">
        <f t="shared" si="2"/>
        <v>0</v>
      </c>
      <c r="Z12" s="85">
        <v>9</v>
      </c>
    </row>
    <row r="13" spans="1:26" x14ac:dyDescent="0.2">
      <c r="A13" s="85">
        <v>10</v>
      </c>
      <c r="B13" s="87"/>
      <c r="C13" s="87"/>
      <c r="D13" s="87"/>
      <c r="E13" s="87"/>
      <c r="F13" s="87"/>
      <c r="G13" s="87"/>
      <c r="H13" s="87"/>
      <c r="I13" s="87"/>
      <c r="J13" s="87"/>
      <c r="K13" s="88"/>
      <c r="L13" s="48">
        <f t="shared" si="0"/>
        <v>0</v>
      </c>
      <c r="M13" s="88"/>
      <c r="N13" s="87"/>
      <c r="O13" s="87"/>
      <c r="P13" s="87"/>
      <c r="Q13" s="87"/>
      <c r="R13" s="87"/>
      <c r="S13" s="87"/>
      <c r="T13" s="87"/>
      <c r="U13" s="87"/>
      <c r="V13" s="87"/>
      <c r="W13" s="83"/>
      <c r="X13" s="3">
        <f t="shared" si="1"/>
        <v>0</v>
      </c>
      <c r="Y13" s="48">
        <f t="shared" si="2"/>
        <v>0</v>
      </c>
      <c r="Z13" s="85">
        <v>10</v>
      </c>
    </row>
    <row r="14" spans="1:26" x14ac:dyDescent="0.2">
      <c r="A14" s="85">
        <v>11</v>
      </c>
      <c r="B14" s="87"/>
      <c r="C14" s="87"/>
      <c r="D14" s="87"/>
      <c r="E14" s="87"/>
      <c r="F14" s="87"/>
      <c r="G14" s="87"/>
      <c r="H14" s="87"/>
      <c r="I14" s="87"/>
      <c r="J14" s="87"/>
      <c r="K14" s="88"/>
      <c r="L14" s="48">
        <f t="shared" si="0"/>
        <v>0</v>
      </c>
      <c r="M14" s="88"/>
      <c r="N14" s="87"/>
      <c r="O14" s="87"/>
      <c r="P14" s="87"/>
      <c r="Q14" s="87"/>
      <c r="R14" s="87"/>
      <c r="S14" s="87"/>
      <c r="T14" s="87"/>
      <c r="U14" s="87"/>
      <c r="V14" s="87"/>
      <c r="W14" s="83"/>
      <c r="X14" s="3">
        <f t="shared" si="1"/>
        <v>0</v>
      </c>
      <c r="Y14" s="48">
        <f t="shared" si="2"/>
        <v>0</v>
      </c>
      <c r="Z14" s="85">
        <v>11</v>
      </c>
    </row>
    <row r="15" spans="1:26" x14ac:dyDescent="0.2">
      <c r="A15" s="85">
        <v>12</v>
      </c>
      <c r="B15" s="87"/>
      <c r="C15" s="87"/>
      <c r="D15" s="87"/>
      <c r="E15" s="87"/>
      <c r="F15" s="87"/>
      <c r="G15" s="87"/>
      <c r="H15" s="87"/>
      <c r="I15" s="87"/>
      <c r="J15" s="87"/>
      <c r="K15" s="88"/>
      <c r="L15" s="48">
        <f t="shared" si="0"/>
        <v>0</v>
      </c>
      <c r="M15" s="88"/>
      <c r="N15" s="87"/>
      <c r="O15" s="87"/>
      <c r="P15" s="87"/>
      <c r="Q15" s="87"/>
      <c r="R15" s="87"/>
      <c r="S15" s="87"/>
      <c r="T15" s="87"/>
      <c r="U15" s="87"/>
      <c r="V15" s="87"/>
      <c r="W15" s="83"/>
      <c r="X15" s="3">
        <f t="shared" si="1"/>
        <v>0</v>
      </c>
      <c r="Y15" s="48">
        <f t="shared" si="2"/>
        <v>0</v>
      </c>
      <c r="Z15" s="85">
        <v>12</v>
      </c>
    </row>
    <row r="16" spans="1:26" x14ac:dyDescent="0.2">
      <c r="A16" s="85">
        <v>13</v>
      </c>
      <c r="B16" s="87"/>
      <c r="C16" s="87"/>
      <c r="D16" s="87"/>
      <c r="E16" s="87"/>
      <c r="F16" s="87"/>
      <c r="G16" s="87"/>
      <c r="H16" s="87"/>
      <c r="I16" s="87"/>
      <c r="J16" s="87"/>
      <c r="K16" s="88"/>
      <c r="L16" s="48">
        <f t="shared" si="0"/>
        <v>0</v>
      </c>
      <c r="M16" s="88"/>
      <c r="N16" s="87"/>
      <c r="O16" s="87"/>
      <c r="P16" s="87"/>
      <c r="Q16" s="87"/>
      <c r="R16" s="87"/>
      <c r="S16" s="87"/>
      <c r="T16" s="87"/>
      <c r="U16" s="87"/>
      <c r="V16" s="87"/>
      <c r="W16" s="83"/>
      <c r="X16" s="3">
        <f t="shared" si="1"/>
        <v>0</v>
      </c>
      <c r="Y16" s="48">
        <f t="shared" si="2"/>
        <v>0</v>
      </c>
      <c r="Z16" s="85">
        <v>13</v>
      </c>
    </row>
    <row r="17" spans="1:26" x14ac:dyDescent="0.2">
      <c r="A17" s="85">
        <v>14</v>
      </c>
      <c r="B17" s="87"/>
      <c r="C17" s="87"/>
      <c r="D17" s="87"/>
      <c r="E17" s="87"/>
      <c r="F17" s="87"/>
      <c r="G17" s="87"/>
      <c r="H17" s="87"/>
      <c r="I17" s="87"/>
      <c r="J17" s="87"/>
      <c r="K17" s="88"/>
      <c r="L17" s="48">
        <f t="shared" si="0"/>
        <v>0</v>
      </c>
      <c r="M17" s="88"/>
      <c r="N17" s="87"/>
      <c r="O17" s="87"/>
      <c r="P17" s="87"/>
      <c r="Q17" s="87"/>
      <c r="R17" s="87"/>
      <c r="S17" s="87"/>
      <c r="T17" s="87"/>
      <c r="U17" s="87"/>
      <c r="V17" s="87"/>
      <c r="W17" s="83"/>
      <c r="X17" s="3">
        <f t="shared" si="1"/>
        <v>0</v>
      </c>
      <c r="Y17" s="48">
        <f t="shared" si="2"/>
        <v>0</v>
      </c>
      <c r="Z17" s="85">
        <v>14</v>
      </c>
    </row>
    <row r="18" spans="1:26" x14ac:dyDescent="0.2">
      <c r="A18" s="85">
        <v>15</v>
      </c>
      <c r="B18" s="87"/>
      <c r="C18" s="87"/>
      <c r="D18" s="87"/>
      <c r="E18" s="87"/>
      <c r="F18" s="87"/>
      <c r="G18" s="87"/>
      <c r="H18" s="87"/>
      <c r="I18" s="87"/>
      <c r="J18" s="87"/>
      <c r="K18" s="88"/>
      <c r="L18" s="48">
        <f t="shared" si="0"/>
        <v>0</v>
      </c>
      <c r="M18" s="88"/>
      <c r="N18" s="87"/>
      <c r="O18" s="87"/>
      <c r="P18" s="87"/>
      <c r="Q18" s="87"/>
      <c r="R18" s="87"/>
      <c r="S18" s="87"/>
      <c r="T18" s="87"/>
      <c r="U18" s="87"/>
      <c r="V18" s="87"/>
      <c r="W18" s="83"/>
      <c r="X18" s="3">
        <f t="shared" si="1"/>
        <v>0</v>
      </c>
      <c r="Y18" s="48">
        <f t="shared" si="2"/>
        <v>0</v>
      </c>
      <c r="Z18" s="85">
        <v>15</v>
      </c>
    </row>
    <row r="19" spans="1:26" x14ac:dyDescent="0.2">
      <c r="A19" s="85">
        <v>16</v>
      </c>
      <c r="B19" s="87"/>
      <c r="C19" s="87"/>
      <c r="D19" s="87"/>
      <c r="E19" s="87"/>
      <c r="F19" s="87"/>
      <c r="G19" s="87"/>
      <c r="H19" s="87"/>
      <c r="I19" s="87"/>
      <c r="J19" s="87"/>
      <c r="K19" s="88"/>
      <c r="L19" s="48">
        <f t="shared" si="0"/>
        <v>0</v>
      </c>
      <c r="M19" s="88"/>
      <c r="N19" s="87"/>
      <c r="O19" s="87"/>
      <c r="P19" s="87"/>
      <c r="Q19" s="87"/>
      <c r="R19" s="87"/>
      <c r="S19" s="87"/>
      <c r="T19" s="87"/>
      <c r="U19" s="87"/>
      <c r="V19" s="87"/>
      <c r="W19" s="83"/>
      <c r="X19" s="3">
        <f t="shared" si="1"/>
        <v>0</v>
      </c>
      <c r="Y19" s="48">
        <f t="shared" si="2"/>
        <v>0</v>
      </c>
      <c r="Z19" s="85">
        <v>16</v>
      </c>
    </row>
    <row r="20" spans="1:26" x14ac:dyDescent="0.2">
      <c r="A20" s="85">
        <v>17</v>
      </c>
      <c r="B20" s="87"/>
      <c r="C20" s="87"/>
      <c r="D20" s="87"/>
      <c r="E20" s="87"/>
      <c r="F20" s="87"/>
      <c r="G20" s="87"/>
      <c r="H20" s="87"/>
      <c r="I20" s="87"/>
      <c r="J20" s="87"/>
      <c r="K20" s="88"/>
      <c r="L20" s="48">
        <f t="shared" si="0"/>
        <v>0</v>
      </c>
      <c r="M20" s="88"/>
      <c r="N20" s="87"/>
      <c r="O20" s="87"/>
      <c r="P20" s="87"/>
      <c r="Q20" s="87"/>
      <c r="R20" s="87"/>
      <c r="S20" s="87"/>
      <c r="T20" s="87"/>
      <c r="U20" s="87"/>
      <c r="V20" s="87"/>
      <c r="W20" s="83"/>
      <c r="X20" s="3">
        <f t="shared" si="1"/>
        <v>0</v>
      </c>
      <c r="Y20" s="48">
        <f t="shared" si="2"/>
        <v>0</v>
      </c>
      <c r="Z20" s="85">
        <v>17</v>
      </c>
    </row>
    <row r="21" spans="1:26" x14ac:dyDescent="0.2">
      <c r="A21" s="85">
        <v>18</v>
      </c>
      <c r="B21" s="87"/>
      <c r="C21" s="87"/>
      <c r="D21" s="87"/>
      <c r="E21" s="87"/>
      <c r="F21" s="87"/>
      <c r="G21" s="87"/>
      <c r="H21" s="87"/>
      <c r="I21" s="87"/>
      <c r="J21" s="87"/>
      <c r="K21" s="88"/>
      <c r="L21" s="48">
        <f t="shared" si="0"/>
        <v>0</v>
      </c>
      <c r="M21" s="88"/>
      <c r="N21" s="87"/>
      <c r="O21" s="87"/>
      <c r="P21" s="87"/>
      <c r="Q21" s="87"/>
      <c r="R21" s="87"/>
      <c r="S21" s="87"/>
      <c r="T21" s="87"/>
      <c r="U21" s="87"/>
      <c r="V21" s="87"/>
      <c r="W21" s="83"/>
      <c r="X21" s="3">
        <f t="shared" si="1"/>
        <v>0</v>
      </c>
      <c r="Y21" s="48">
        <f t="shared" si="2"/>
        <v>0</v>
      </c>
      <c r="Z21" s="85">
        <v>18</v>
      </c>
    </row>
    <row r="22" spans="1:26" x14ac:dyDescent="0.2">
      <c r="A22" s="85">
        <v>19</v>
      </c>
      <c r="B22" s="87"/>
      <c r="C22" s="87"/>
      <c r="D22" s="87"/>
      <c r="E22" s="87"/>
      <c r="F22" s="87"/>
      <c r="G22" s="87"/>
      <c r="H22" s="87"/>
      <c r="I22" s="87"/>
      <c r="J22" s="87"/>
      <c r="K22" s="88"/>
      <c r="L22" s="48">
        <f t="shared" si="0"/>
        <v>0</v>
      </c>
      <c r="M22" s="88"/>
      <c r="N22" s="87"/>
      <c r="O22" s="87"/>
      <c r="P22" s="87"/>
      <c r="Q22" s="87"/>
      <c r="R22" s="87"/>
      <c r="S22" s="87"/>
      <c r="T22" s="87"/>
      <c r="U22" s="87"/>
      <c r="V22" s="87"/>
      <c r="W22" s="83"/>
      <c r="X22" s="3">
        <f t="shared" si="1"/>
        <v>0</v>
      </c>
      <c r="Y22" s="48">
        <f t="shared" si="2"/>
        <v>0</v>
      </c>
      <c r="Z22" s="85">
        <v>19</v>
      </c>
    </row>
    <row r="23" spans="1:26" x14ac:dyDescent="0.2">
      <c r="A23" s="85">
        <v>20</v>
      </c>
      <c r="B23" s="87"/>
      <c r="C23" s="87"/>
      <c r="D23" s="87"/>
      <c r="E23" s="87"/>
      <c r="F23" s="87"/>
      <c r="G23" s="87"/>
      <c r="H23" s="87"/>
      <c r="I23" s="87"/>
      <c r="J23" s="87"/>
      <c r="K23" s="88"/>
      <c r="L23" s="48">
        <f t="shared" si="0"/>
        <v>0</v>
      </c>
      <c r="M23" s="88"/>
      <c r="N23" s="87"/>
      <c r="O23" s="87"/>
      <c r="P23" s="87"/>
      <c r="Q23" s="87"/>
      <c r="R23" s="87"/>
      <c r="S23" s="87"/>
      <c r="T23" s="87"/>
      <c r="U23" s="87"/>
      <c r="V23" s="87"/>
      <c r="W23" s="83"/>
      <c r="X23" s="3">
        <f t="shared" si="1"/>
        <v>0</v>
      </c>
      <c r="Y23" s="48">
        <f t="shared" si="2"/>
        <v>0</v>
      </c>
      <c r="Z23" s="85">
        <v>20</v>
      </c>
    </row>
    <row r="24" spans="1:26" x14ac:dyDescent="0.2">
      <c r="A24" s="85">
        <v>21</v>
      </c>
      <c r="B24" s="87"/>
      <c r="C24" s="87"/>
      <c r="D24" s="87"/>
      <c r="E24" s="87"/>
      <c r="F24" s="87"/>
      <c r="G24" s="87"/>
      <c r="H24" s="87"/>
      <c r="I24" s="87"/>
      <c r="J24" s="87"/>
      <c r="K24" s="88"/>
      <c r="L24" s="48">
        <f t="shared" si="0"/>
        <v>0</v>
      </c>
      <c r="M24" s="88"/>
      <c r="N24" s="87"/>
      <c r="O24" s="87"/>
      <c r="P24" s="87"/>
      <c r="Q24" s="87"/>
      <c r="R24" s="87"/>
      <c r="S24" s="87"/>
      <c r="T24" s="87"/>
      <c r="U24" s="87"/>
      <c r="V24" s="87"/>
      <c r="W24" s="83"/>
      <c r="X24" s="3">
        <f t="shared" si="1"/>
        <v>0</v>
      </c>
      <c r="Y24" s="48">
        <f t="shared" si="2"/>
        <v>0</v>
      </c>
      <c r="Z24" s="85">
        <v>21</v>
      </c>
    </row>
    <row r="25" spans="1:26" x14ac:dyDescent="0.2">
      <c r="A25" s="85">
        <v>22</v>
      </c>
      <c r="B25" s="87"/>
      <c r="C25" s="87"/>
      <c r="D25" s="87"/>
      <c r="E25" s="87"/>
      <c r="F25" s="87"/>
      <c r="G25" s="87"/>
      <c r="H25" s="87"/>
      <c r="I25" s="87"/>
      <c r="J25" s="87"/>
      <c r="K25" s="88"/>
      <c r="L25" s="48">
        <f t="shared" si="0"/>
        <v>0</v>
      </c>
      <c r="M25" s="88"/>
      <c r="N25" s="87"/>
      <c r="O25" s="87"/>
      <c r="P25" s="87"/>
      <c r="Q25" s="87"/>
      <c r="R25" s="87"/>
      <c r="S25" s="87"/>
      <c r="T25" s="87"/>
      <c r="U25" s="87"/>
      <c r="V25" s="87"/>
      <c r="W25" s="83"/>
      <c r="X25" s="3">
        <f t="shared" si="1"/>
        <v>0</v>
      </c>
      <c r="Y25" s="48">
        <f t="shared" si="2"/>
        <v>0</v>
      </c>
      <c r="Z25" s="85">
        <v>22</v>
      </c>
    </row>
    <row r="26" spans="1:26" x14ac:dyDescent="0.2">
      <c r="A26" s="85">
        <v>23</v>
      </c>
      <c r="B26" s="87"/>
      <c r="C26" s="87"/>
      <c r="D26" s="87"/>
      <c r="E26" s="87"/>
      <c r="F26" s="87"/>
      <c r="G26" s="87"/>
      <c r="H26" s="87"/>
      <c r="I26" s="87"/>
      <c r="J26" s="87"/>
      <c r="K26" s="88"/>
      <c r="L26" s="48">
        <f t="shared" si="0"/>
        <v>0</v>
      </c>
      <c r="M26" s="88"/>
      <c r="N26" s="87"/>
      <c r="O26" s="87"/>
      <c r="P26" s="87"/>
      <c r="Q26" s="87"/>
      <c r="R26" s="87"/>
      <c r="S26" s="87"/>
      <c r="T26" s="87"/>
      <c r="U26" s="87"/>
      <c r="V26" s="87"/>
      <c r="W26" s="83"/>
      <c r="X26" s="3">
        <f t="shared" si="1"/>
        <v>0</v>
      </c>
      <c r="Y26" s="48">
        <f t="shared" si="2"/>
        <v>0</v>
      </c>
      <c r="Z26" s="85">
        <v>23</v>
      </c>
    </row>
    <row r="27" spans="1:26" x14ac:dyDescent="0.2">
      <c r="A27" s="85">
        <v>24</v>
      </c>
      <c r="B27" s="87"/>
      <c r="C27" s="87"/>
      <c r="D27" s="87"/>
      <c r="E27" s="87"/>
      <c r="F27" s="87"/>
      <c r="G27" s="87"/>
      <c r="H27" s="87"/>
      <c r="I27" s="87"/>
      <c r="J27" s="87"/>
      <c r="K27" s="88"/>
      <c r="L27" s="48">
        <f t="shared" si="0"/>
        <v>0</v>
      </c>
      <c r="M27" s="88"/>
      <c r="N27" s="87"/>
      <c r="O27" s="87"/>
      <c r="P27" s="87"/>
      <c r="Q27" s="87"/>
      <c r="R27" s="87"/>
      <c r="S27" s="87"/>
      <c r="T27" s="87"/>
      <c r="U27" s="87"/>
      <c r="V27" s="87"/>
      <c r="W27" s="83"/>
      <c r="X27" s="3">
        <f t="shared" si="1"/>
        <v>0</v>
      </c>
      <c r="Y27" s="48">
        <f t="shared" si="2"/>
        <v>0</v>
      </c>
      <c r="Z27" s="85">
        <v>24</v>
      </c>
    </row>
    <row r="28" spans="1:26" x14ac:dyDescent="0.2">
      <c r="A28" s="85">
        <v>25</v>
      </c>
      <c r="B28" s="87"/>
      <c r="C28" s="87"/>
      <c r="D28" s="87"/>
      <c r="E28" s="87"/>
      <c r="F28" s="87"/>
      <c r="G28" s="87"/>
      <c r="H28" s="87"/>
      <c r="I28" s="87"/>
      <c r="J28" s="87"/>
      <c r="K28" s="88"/>
      <c r="L28" s="48">
        <f t="shared" si="0"/>
        <v>0</v>
      </c>
      <c r="M28" s="88"/>
      <c r="N28" s="87"/>
      <c r="O28" s="87"/>
      <c r="P28" s="87"/>
      <c r="Q28" s="87"/>
      <c r="R28" s="87"/>
      <c r="S28" s="87"/>
      <c r="T28" s="87"/>
      <c r="U28" s="87"/>
      <c r="V28" s="87"/>
      <c r="W28" s="83"/>
      <c r="X28" s="3">
        <f t="shared" si="1"/>
        <v>0</v>
      </c>
      <c r="Y28" s="48">
        <f t="shared" si="2"/>
        <v>0</v>
      </c>
      <c r="Z28" s="85">
        <v>25</v>
      </c>
    </row>
    <row r="29" spans="1:26" x14ac:dyDescent="0.2">
      <c r="A29" s="85">
        <v>26</v>
      </c>
      <c r="B29" s="87"/>
      <c r="C29" s="87"/>
      <c r="D29" s="87"/>
      <c r="E29" s="87"/>
      <c r="F29" s="87"/>
      <c r="G29" s="87"/>
      <c r="H29" s="87"/>
      <c r="I29" s="87"/>
      <c r="J29" s="87"/>
      <c r="K29" s="88"/>
      <c r="L29" s="48">
        <f t="shared" si="0"/>
        <v>0</v>
      </c>
      <c r="M29" s="88"/>
      <c r="N29" s="87"/>
      <c r="O29" s="87"/>
      <c r="P29" s="87"/>
      <c r="Q29" s="87"/>
      <c r="R29" s="87"/>
      <c r="S29" s="87"/>
      <c r="T29" s="87"/>
      <c r="U29" s="87"/>
      <c r="V29" s="87"/>
      <c r="W29" s="83"/>
      <c r="X29" s="3">
        <f t="shared" si="1"/>
        <v>0</v>
      </c>
      <c r="Y29" s="48">
        <f t="shared" si="2"/>
        <v>0</v>
      </c>
      <c r="Z29" s="85">
        <v>26</v>
      </c>
    </row>
    <row r="30" spans="1:26" x14ac:dyDescent="0.2">
      <c r="A30" s="85">
        <v>27</v>
      </c>
      <c r="B30" s="87"/>
      <c r="C30" s="87"/>
      <c r="D30" s="87"/>
      <c r="E30" s="87"/>
      <c r="F30" s="87"/>
      <c r="G30" s="87"/>
      <c r="H30" s="87"/>
      <c r="I30" s="87"/>
      <c r="J30" s="87"/>
      <c r="K30" s="88"/>
      <c r="L30" s="48">
        <f t="shared" si="0"/>
        <v>0</v>
      </c>
      <c r="M30" s="88"/>
      <c r="N30" s="87"/>
      <c r="O30" s="87"/>
      <c r="P30" s="87"/>
      <c r="Q30" s="87"/>
      <c r="R30" s="87"/>
      <c r="S30" s="87"/>
      <c r="T30" s="87"/>
      <c r="U30" s="87"/>
      <c r="V30" s="87"/>
      <c r="W30" s="83"/>
      <c r="X30" s="3">
        <f t="shared" si="1"/>
        <v>0</v>
      </c>
      <c r="Y30" s="48">
        <f t="shared" si="2"/>
        <v>0</v>
      </c>
      <c r="Z30" s="85">
        <v>27</v>
      </c>
    </row>
    <row r="31" spans="1:26" x14ac:dyDescent="0.2">
      <c r="A31" s="85">
        <v>28</v>
      </c>
      <c r="B31" s="87"/>
      <c r="C31" s="87"/>
      <c r="D31" s="87"/>
      <c r="E31" s="87"/>
      <c r="F31" s="87"/>
      <c r="G31" s="87"/>
      <c r="H31" s="87"/>
      <c r="I31" s="87"/>
      <c r="J31" s="87"/>
      <c r="K31" s="88"/>
      <c r="L31" s="48">
        <f t="shared" si="0"/>
        <v>0</v>
      </c>
      <c r="M31" s="88"/>
      <c r="N31" s="87"/>
      <c r="O31" s="87"/>
      <c r="P31" s="87"/>
      <c r="Q31" s="87"/>
      <c r="R31" s="87"/>
      <c r="S31" s="87"/>
      <c r="T31" s="87"/>
      <c r="U31" s="87"/>
      <c r="V31" s="87"/>
      <c r="W31" s="83"/>
      <c r="X31" s="3">
        <f t="shared" si="1"/>
        <v>0</v>
      </c>
      <c r="Y31" s="48">
        <f t="shared" si="2"/>
        <v>0</v>
      </c>
      <c r="Z31" s="85">
        <v>28</v>
      </c>
    </row>
    <row r="32" spans="1:26" x14ac:dyDescent="0.2">
      <c r="A32" s="85">
        <v>29</v>
      </c>
      <c r="B32" s="87"/>
      <c r="C32" s="87"/>
      <c r="D32" s="87"/>
      <c r="E32" s="87"/>
      <c r="F32" s="87"/>
      <c r="G32" s="87"/>
      <c r="H32" s="87"/>
      <c r="I32" s="87"/>
      <c r="J32" s="87"/>
      <c r="K32" s="88"/>
      <c r="L32" s="48">
        <f t="shared" si="0"/>
        <v>0</v>
      </c>
      <c r="M32" s="88"/>
      <c r="N32" s="87"/>
      <c r="O32" s="87"/>
      <c r="P32" s="87"/>
      <c r="Q32" s="87"/>
      <c r="R32" s="87"/>
      <c r="S32" s="87"/>
      <c r="T32" s="87"/>
      <c r="U32" s="87"/>
      <c r="V32" s="87"/>
      <c r="W32" s="83"/>
      <c r="X32" s="3">
        <f t="shared" si="1"/>
        <v>0</v>
      </c>
      <c r="Y32" s="48">
        <f t="shared" si="2"/>
        <v>0</v>
      </c>
      <c r="Z32" s="85">
        <v>29</v>
      </c>
    </row>
    <row r="33" spans="1:26" x14ac:dyDescent="0.2">
      <c r="A33" s="85">
        <v>30</v>
      </c>
      <c r="B33" s="87"/>
      <c r="C33" s="87"/>
      <c r="D33" s="87"/>
      <c r="E33" s="87"/>
      <c r="F33" s="87"/>
      <c r="G33" s="87"/>
      <c r="H33" s="87"/>
      <c r="I33" s="87"/>
      <c r="J33" s="87"/>
      <c r="K33" s="88"/>
      <c r="L33" s="48">
        <f t="shared" si="0"/>
        <v>0</v>
      </c>
      <c r="M33" s="88"/>
      <c r="N33" s="87"/>
      <c r="O33" s="87"/>
      <c r="P33" s="87"/>
      <c r="Q33" s="87"/>
      <c r="R33" s="87"/>
      <c r="S33" s="87"/>
      <c r="T33" s="87"/>
      <c r="U33" s="87"/>
      <c r="V33" s="87"/>
      <c r="W33" s="83"/>
      <c r="X33" s="3">
        <f t="shared" si="1"/>
        <v>0</v>
      </c>
      <c r="Y33" s="48">
        <f t="shared" si="2"/>
        <v>0</v>
      </c>
      <c r="Z33" s="85">
        <v>30</v>
      </c>
    </row>
    <row r="34" spans="1:26" x14ac:dyDescent="0.2">
      <c r="A34" s="85">
        <v>31</v>
      </c>
      <c r="B34" s="87"/>
      <c r="C34" s="87"/>
      <c r="D34" s="87"/>
      <c r="E34" s="87"/>
      <c r="F34" s="87"/>
      <c r="G34" s="87"/>
      <c r="H34" s="87"/>
      <c r="I34" s="87"/>
      <c r="J34" s="87"/>
      <c r="K34" s="88"/>
      <c r="L34" s="48">
        <f t="shared" si="0"/>
        <v>0</v>
      </c>
      <c r="M34" s="88"/>
      <c r="N34" s="87"/>
      <c r="O34" s="87"/>
      <c r="P34" s="87"/>
      <c r="Q34" s="87"/>
      <c r="R34" s="87"/>
      <c r="S34" s="87"/>
      <c r="T34" s="87"/>
      <c r="U34" s="87"/>
      <c r="V34" s="87"/>
      <c r="W34" s="83"/>
      <c r="X34" s="3">
        <f t="shared" si="1"/>
        <v>0</v>
      </c>
      <c r="Y34" s="48">
        <f t="shared" si="2"/>
        <v>0</v>
      </c>
      <c r="Z34" s="85">
        <v>31</v>
      </c>
    </row>
    <row r="35" spans="1:26" x14ac:dyDescent="0.2">
      <c r="A35" s="85">
        <v>32</v>
      </c>
      <c r="B35" s="87"/>
      <c r="C35" s="87"/>
      <c r="D35" s="87"/>
      <c r="E35" s="87"/>
      <c r="F35" s="87"/>
      <c r="G35" s="87"/>
      <c r="H35" s="87"/>
      <c r="I35" s="87"/>
      <c r="J35" s="87"/>
      <c r="K35" s="88"/>
      <c r="L35" s="48">
        <f t="shared" si="0"/>
        <v>0</v>
      </c>
      <c r="M35" s="88"/>
      <c r="N35" s="87"/>
      <c r="O35" s="87"/>
      <c r="P35" s="87"/>
      <c r="Q35" s="87"/>
      <c r="R35" s="87"/>
      <c r="S35" s="87"/>
      <c r="T35" s="87"/>
      <c r="U35" s="87"/>
      <c r="V35" s="87"/>
      <c r="W35" s="83"/>
      <c r="X35" s="3">
        <f t="shared" si="1"/>
        <v>0</v>
      </c>
      <c r="Y35" s="48">
        <f t="shared" si="2"/>
        <v>0</v>
      </c>
      <c r="Z35" s="85">
        <v>32</v>
      </c>
    </row>
    <row r="36" spans="1:26" x14ac:dyDescent="0.2">
      <c r="A36" s="85">
        <v>33</v>
      </c>
      <c r="B36" s="87"/>
      <c r="C36" s="87"/>
      <c r="D36" s="87"/>
      <c r="E36" s="87"/>
      <c r="F36" s="87"/>
      <c r="G36" s="87"/>
      <c r="H36" s="87"/>
      <c r="I36" s="87"/>
      <c r="J36" s="87"/>
      <c r="K36" s="88"/>
      <c r="L36" s="48">
        <f t="shared" si="0"/>
        <v>0</v>
      </c>
      <c r="M36" s="88"/>
      <c r="N36" s="87"/>
      <c r="O36" s="87"/>
      <c r="P36" s="87"/>
      <c r="Q36" s="87"/>
      <c r="R36" s="87"/>
      <c r="S36" s="87"/>
      <c r="T36" s="87"/>
      <c r="U36" s="87"/>
      <c r="V36" s="87"/>
      <c r="W36" s="83"/>
      <c r="X36" s="3">
        <f t="shared" si="1"/>
        <v>0</v>
      </c>
      <c r="Y36" s="48">
        <f t="shared" si="2"/>
        <v>0</v>
      </c>
      <c r="Z36" s="85">
        <v>33</v>
      </c>
    </row>
    <row r="37" spans="1:26" x14ac:dyDescent="0.2">
      <c r="A37" s="85">
        <v>34</v>
      </c>
      <c r="B37" s="87"/>
      <c r="C37" s="87"/>
      <c r="D37" s="87"/>
      <c r="E37" s="87"/>
      <c r="F37" s="87"/>
      <c r="G37" s="87"/>
      <c r="H37" s="87"/>
      <c r="I37" s="87"/>
      <c r="J37" s="87"/>
      <c r="K37" s="88"/>
      <c r="L37" s="48">
        <f t="shared" si="0"/>
        <v>0</v>
      </c>
      <c r="M37" s="88"/>
      <c r="N37" s="87"/>
      <c r="O37" s="87"/>
      <c r="P37" s="87"/>
      <c r="Q37" s="87"/>
      <c r="R37" s="87"/>
      <c r="S37" s="87"/>
      <c r="T37" s="87"/>
      <c r="U37" s="87"/>
      <c r="V37" s="87"/>
      <c r="W37" s="83"/>
      <c r="X37" s="3">
        <f t="shared" si="1"/>
        <v>0</v>
      </c>
      <c r="Y37" s="48">
        <f t="shared" si="2"/>
        <v>0</v>
      </c>
      <c r="Z37" s="85">
        <v>34</v>
      </c>
    </row>
    <row r="38" spans="1:26" x14ac:dyDescent="0.2">
      <c r="A38" s="85">
        <v>35</v>
      </c>
      <c r="B38" s="87"/>
      <c r="C38" s="87"/>
      <c r="D38" s="87"/>
      <c r="E38" s="87"/>
      <c r="F38" s="87"/>
      <c r="G38" s="87"/>
      <c r="H38" s="87"/>
      <c r="I38" s="87"/>
      <c r="J38" s="87"/>
      <c r="K38" s="88"/>
      <c r="L38" s="48">
        <f t="shared" si="0"/>
        <v>0</v>
      </c>
      <c r="M38" s="88"/>
      <c r="N38" s="87"/>
      <c r="O38" s="87"/>
      <c r="P38" s="87"/>
      <c r="Q38" s="87"/>
      <c r="R38" s="87"/>
      <c r="S38" s="87"/>
      <c r="T38" s="87"/>
      <c r="U38" s="87"/>
      <c r="V38" s="87"/>
      <c r="W38" s="83"/>
      <c r="X38" s="3">
        <f t="shared" si="1"/>
        <v>0</v>
      </c>
      <c r="Y38" s="48">
        <f t="shared" si="2"/>
        <v>0</v>
      </c>
      <c r="Z38" s="85">
        <v>35</v>
      </c>
    </row>
    <row r="39" spans="1:26" x14ac:dyDescent="0.2">
      <c r="A39" s="85">
        <v>36</v>
      </c>
      <c r="B39" s="87"/>
      <c r="C39" s="87"/>
      <c r="D39" s="87"/>
      <c r="E39" s="87"/>
      <c r="F39" s="87"/>
      <c r="G39" s="87"/>
      <c r="H39" s="87"/>
      <c r="I39" s="87"/>
      <c r="J39" s="87"/>
      <c r="K39" s="88"/>
      <c r="L39" s="48">
        <f t="shared" si="0"/>
        <v>0</v>
      </c>
      <c r="M39" s="88"/>
      <c r="N39" s="87"/>
      <c r="O39" s="87"/>
      <c r="P39" s="87"/>
      <c r="Q39" s="87"/>
      <c r="R39" s="87"/>
      <c r="S39" s="87"/>
      <c r="T39" s="87"/>
      <c r="U39" s="87"/>
      <c r="V39" s="87"/>
      <c r="W39" s="83"/>
      <c r="X39" s="3">
        <f t="shared" si="1"/>
        <v>0</v>
      </c>
      <c r="Y39" s="48">
        <f t="shared" si="2"/>
        <v>0</v>
      </c>
      <c r="Z39" s="85">
        <v>36</v>
      </c>
    </row>
  </sheetData>
  <sheetProtection sheet="1" objects="1" scenarios="1"/>
  <mergeCells count="2">
    <mergeCell ref="A1:Y1"/>
    <mergeCell ref="B2:Y2"/>
  </mergeCells>
  <phoneticPr fontId="0" type="noConversion"/>
  <pageMargins left="0.75" right="0.75" top="1" bottom="1" header="0.5" footer="0.5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9"/>
  <sheetViews>
    <sheetView zoomScale="75" workbookViewId="0">
      <selection activeCell="AA1" sqref="AA1"/>
    </sheetView>
  </sheetViews>
  <sheetFormatPr defaultRowHeight="12.75" x14ac:dyDescent="0.2"/>
  <cols>
    <col min="2" max="10" width="5.7109375" customWidth="1"/>
    <col min="11" max="13" width="0" hidden="1" customWidth="1"/>
    <col min="14" max="22" width="5.7109375" customWidth="1"/>
    <col min="23" max="24" width="0" hidden="1" customWidth="1"/>
    <col min="25" max="25" width="8" customWidth="1"/>
  </cols>
  <sheetData>
    <row r="1" spans="1:26" ht="32.25" customHeight="1" x14ac:dyDescent="0.3">
      <c r="A1" s="319">
        <f>'Day-3'!B1</f>
        <v>0</v>
      </c>
      <c r="B1" s="319"/>
      <c r="C1" s="319"/>
      <c r="D1" s="319"/>
      <c r="E1" s="319"/>
      <c r="F1" s="319"/>
      <c r="G1" s="319"/>
      <c r="H1" s="319"/>
      <c r="I1" s="319"/>
      <c r="J1" s="319"/>
      <c r="K1" s="319"/>
      <c r="L1" s="319"/>
      <c r="M1" s="319"/>
      <c r="N1" s="319"/>
      <c r="O1" s="319"/>
      <c r="P1" s="319"/>
      <c r="Q1" s="319"/>
      <c r="R1" s="319"/>
      <c r="S1" s="319"/>
      <c r="T1" s="319"/>
      <c r="U1" s="319"/>
      <c r="V1" s="319"/>
      <c r="W1" s="319"/>
      <c r="X1" s="319"/>
      <c r="Y1" s="319"/>
    </row>
    <row r="2" spans="1:26" x14ac:dyDescent="0.2">
      <c r="A2" s="85" t="s">
        <v>73</v>
      </c>
      <c r="B2" s="284" t="s">
        <v>74</v>
      </c>
      <c r="C2" s="310"/>
      <c r="D2" s="310"/>
      <c r="E2" s="310"/>
      <c r="F2" s="310"/>
      <c r="G2" s="310"/>
      <c r="H2" s="310"/>
      <c r="I2" s="310"/>
      <c r="J2" s="310"/>
      <c r="K2" s="310"/>
      <c r="L2" s="310"/>
      <c r="M2" s="310"/>
      <c r="N2" s="310"/>
      <c r="O2" s="310"/>
      <c r="P2" s="310"/>
      <c r="Q2" s="310"/>
      <c r="R2" s="310"/>
      <c r="S2" s="310"/>
      <c r="T2" s="310"/>
      <c r="U2" s="310"/>
      <c r="V2" s="310"/>
      <c r="W2" s="310"/>
      <c r="X2" s="310"/>
      <c r="Y2" s="310"/>
      <c r="Z2" s="85" t="s">
        <v>73</v>
      </c>
    </row>
    <row r="3" spans="1:26" ht="13.5" thickBot="1" x14ac:dyDescent="0.25">
      <c r="A3" s="86"/>
      <c r="B3" s="69">
        <v>1</v>
      </c>
      <c r="C3" s="69">
        <v>2</v>
      </c>
      <c r="D3" s="69">
        <v>3</v>
      </c>
      <c r="E3" s="69">
        <v>4</v>
      </c>
      <c r="F3" s="69">
        <v>5</v>
      </c>
      <c r="G3" s="69">
        <v>6</v>
      </c>
      <c r="H3" s="69">
        <v>7</v>
      </c>
      <c r="I3" s="69">
        <v>8</v>
      </c>
      <c r="J3" s="69">
        <v>9</v>
      </c>
      <c r="K3" s="84"/>
      <c r="L3" s="69" t="s">
        <v>42</v>
      </c>
      <c r="M3" s="84"/>
      <c r="N3" s="69">
        <v>10</v>
      </c>
      <c r="O3" s="69">
        <v>11</v>
      </c>
      <c r="P3" s="69">
        <v>12</v>
      </c>
      <c r="Q3" s="69">
        <v>13</v>
      </c>
      <c r="R3" s="69">
        <v>14</v>
      </c>
      <c r="S3" s="69">
        <v>15</v>
      </c>
      <c r="T3" s="69">
        <v>16</v>
      </c>
      <c r="U3" s="69">
        <v>17</v>
      </c>
      <c r="V3" s="69">
        <v>18</v>
      </c>
      <c r="W3" s="84"/>
      <c r="X3" s="78" t="s">
        <v>52</v>
      </c>
      <c r="Y3" s="78" t="s">
        <v>22</v>
      </c>
      <c r="Z3" s="86"/>
    </row>
    <row r="4" spans="1:26" x14ac:dyDescent="0.2">
      <c r="A4" s="85">
        <v>1</v>
      </c>
      <c r="B4" s="87"/>
      <c r="C4" s="87"/>
      <c r="D4" s="87"/>
      <c r="E4" s="87"/>
      <c r="F4" s="87"/>
      <c r="G4" s="87"/>
      <c r="H4" s="87"/>
      <c r="I4" s="87"/>
      <c r="J4" s="87"/>
      <c r="K4" s="88"/>
      <c r="L4" s="48">
        <f>SUM(B4:J4)</f>
        <v>0</v>
      </c>
      <c r="M4" s="88"/>
      <c r="N4" s="87"/>
      <c r="O4" s="87"/>
      <c r="P4" s="87"/>
      <c r="Q4" s="87"/>
      <c r="R4" s="87"/>
      <c r="S4" s="87"/>
      <c r="T4" s="87"/>
      <c r="U4" s="87"/>
      <c r="V4" s="87"/>
      <c r="W4" s="83"/>
      <c r="X4">
        <f>SUM(N4:V4)</f>
        <v>0</v>
      </c>
      <c r="Y4" s="17">
        <f>SUM(+L4+X4)</f>
        <v>0</v>
      </c>
      <c r="Z4" s="85">
        <v>1</v>
      </c>
    </row>
    <row r="5" spans="1:26" x14ac:dyDescent="0.2">
      <c r="A5" s="85">
        <v>2</v>
      </c>
      <c r="B5" s="87"/>
      <c r="C5" s="87"/>
      <c r="D5" s="87"/>
      <c r="E5" s="87"/>
      <c r="F5" s="87"/>
      <c r="G5" s="87"/>
      <c r="H5" s="87"/>
      <c r="I5" s="87"/>
      <c r="J5" s="87"/>
      <c r="K5" s="88"/>
      <c r="L5" s="48">
        <f t="shared" ref="L5:L39" si="0">SUM(B5:J5)</f>
        <v>0</v>
      </c>
      <c r="M5" s="88"/>
      <c r="N5" s="87"/>
      <c r="O5" s="87"/>
      <c r="P5" s="87"/>
      <c r="Q5" s="87"/>
      <c r="R5" s="87"/>
      <c r="S5" s="87"/>
      <c r="T5" s="87"/>
      <c r="U5" s="87"/>
      <c r="V5" s="87"/>
      <c r="W5" s="83"/>
      <c r="X5" s="3">
        <f t="shared" ref="X5:X39" si="1">SUM(N5:V5)</f>
        <v>0</v>
      </c>
      <c r="Y5" s="48">
        <f t="shared" ref="Y5:Y39" si="2">SUM(+L5+X5)</f>
        <v>0</v>
      </c>
      <c r="Z5" s="85">
        <v>2</v>
      </c>
    </row>
    <row r="6" spans="1:26" x14ac:dyDescent="0.2">
      <c r="A6" s="85">
        <v>3</v>
      </c>
      <c r="B6" s="87"/>
      <c r="C6" s="87"/>
      <c r="D6" s="87"/>
      <c r="E6" s="87"/>
      <c r="F6" s="87"/>
      <c r="G6" s="87"/>
      <c r="H6" s="87"/>
      <c r="I6" s="87"/>
      <c r="J6" s="87"/>
      <c r="K6" s="88"/>
      <c r="L6" s="48">
        <f t="shared" si="0"/>
        <v>0</v>
      </c>
      <c r="M6" s="88"/>
      <c r="N6" s="87"/>
      <c r="O6" s="87"/>
      <c r="P6" s="87"/>
      <c r="Q6" s="87"/>
      <c r="R6" s="87"/>
      <c r="S6" s="87"/>
      <c r="T6" s="87"/>
      <c r="U6" s="87"/>
      <c r="V6" s="87"/>
      <c r="W6" s="83"/>
      <c r="X6" s="3">
        <f t="shared" si="1"/>
        <v>0</v>
      </c>
      <c r="Y6" s="48">
        <f t="shared" si="2"/>
        <v>0</v>
      </c>
      <c r="Z6" s="85">
        <v>3</v>
      </c>
    </row>
    <row r="7" spans="1:26" x14ac:dyDescent="0.2">
      <c r="A7" s="85">
        <v>4</v>
      </c>
      <c r="B7" s="87"/>
      <c r="C7" s="87"/>
      <c r="D7" s="87"/>
      <c r="E7" s="87"/>
      <c r="F7" s="87"/>
      <c r="G7" s="87"/>
      <c r="H7" s="87"/>
      <c r="I7" s="87"/>
      <c r="J7" s="87"/>
      <c r="K7" s="88"/>
      <c r="L7" s="48">
        <f t="shared" si="0"/>
        <v>0</v>
      </c>
      <c r="M7" s="88"/>
      <c r="N7" s="87"/>
      <c r="O7" s="87"/>
      <c r="P7" s="87"/>
      <c r="Q7" s="87"/>
      <c r="R7" s="87"/>
      <c r="S7" s="87"/>
      <c r="T7" s="87"/>
      <c r="U7" s="87"/>
      <c r="V7" s="87"/>
      <c r="W7" s="83"/>
      <c r="X7" s="3">
        <f t="shared" si="1"/>
        <v>0</v>
      </c>
      <c r="Y7" s="48">
        <f t="shared" si="2"/>
        <v>0</v>
      </c>
      <c r="Z7" s="85">
        <v>4</v>
      </c>
    </row>
    <row r="8" spans="1:26" x14ac:dyDescent="0.2">
      <c r="A8" s="85">
        <v>5</v>
      </c>
      <c r="B8" s="87"/>
      <c r="C8" s="87"/>
      <c r="D8" s="87"/>
      <c r="E8" s="87"/>
      <c r="F8" s="87"/>
      <c r="G8" s="87"/>
      <c r="H8" s="87"/>
      <c r="I8" s="87"/>
      <c r="J8" s="87"/>
      <c r="K8" s="88"/>
      <c r="L8" s="48">
        <f t="shared" si="0"/>
        <v>0</v>
      </c>
      <c r="M8" s="88"/>
      <c r="N8" s="87"/>
      <c r="O8" s="87"/>
      <c r="P8" s="87"/>
      <c r="Q8" s="87"/>
      <c r="R8" s="87"/>
      <c r="S8" s="87"/>
      <c r="T8" s="87"/>
      <c r="U8" s="87"/>
      <c r="V8" s="87"/>
      <c r="W8" s="83"/>
      <c r="X8" s="3">
        <f t="shared" si="1"/>
        <v>0</v>
      </c>
      <c r="Y8" s="48">
        <f t="shared" si="2"/>
        <v>0</v>
      </c>
      <c r="Z8" s="85">
        <v>5</v>
      </c>
    </row>
    <row r="9" spans="1:26" x14ac:dyDescent="0.2">
      <c r="A9" s="85">
        <v>6</v>
      </c>
      <c r="B9" s="87"/>
      <c r="C9" s="87"/>
      <c r="D9" s="87"/>
      <c r="E9" s="87"/>
      <c r="F9" s="87"/>
      <c r="G9" s="87"/>
      <c r="H9" s="87"/>
      <c r="I9" s="87"/>
      <c r="J9" s="87"/>
      <c r="K9" s="88"/>
      <c r="L9" s="48">
        <f t="shared" si="0"/>
        <v>0</v>
      </c>
      <c r="M9" s="88"/>
      <c r="N9" s="87"/>
      <c r="O9" s="87"/>
      <c r="P9" s="87"/>
      <c r="Q9" s="87"/>
      <c r="R9" s="87"/>
      <c r="S9" s="87"/>
      <c r="T9" s="87"/>
      <c r="U9" s="87"/>
      <c r="V9" s="87"/>
      <c r="W9" s="83"/>
      <c r="X9" s="3">
        <f t="shared" si="1"/>
        <v>0</v>
      </c>
      <c r="Y9" s="48">
        <f t="shared" si="2"/>
        <v>0</v>
      </c>
      <c r="Z9" s="85">
        <v>6</v>
      </c>
    </row>
    <row r="10" spans="1:26" x14ac:dyDescent="0.2">
      <c r="A10" s="85">
        <v>7</v>
      </c>
      <c r="B10" s="87"/>
      <c r="C10" s="87"/>
      <c r="D10" s="87"/>
      <c r="E10" s="87"/>
      <c r="F10" s="87"/>
      <c r="G10" s="87"/>
      <c r="H10" s="87"/>
      <c r="I10" s="87"/>
      <c r="J10" s="87"/>
      <c r="K10" s="88"/>
      <c r="L10" s="48">
        <f t="shared" si="0"/>
        <v>0</v>
      </c>
      <c r="M10" s="88"/>
      <c r="N10" s="87"/>
      <c r="O10" s="87"/>
      <c r="P10" s="87"/>
      <c r="Q10" s="87"/>
      <c r="R10" s="87"/>
      <c r="S10" s="87"/>
      <c r="T10" s="87"/>
      <c r="U10" s="87"/>
      <c r="V10" s="87"/>
      <c r="W10" s="83"/>
      <c r="X10" s="3">
        <f t="shared" si="1"/>
        <v>0</v>
      </c>
      <c r="Y10" s="48">
        <f t="shared" si="2"/>
        <v>0</v>
      </c>
      <c r="Z10" s="85">
        <v>7</v>
      </c>
    </row>
    <row r="11" spans="1:26" x14ac:dyDescent="0.2">
      <c r="A11" s="85">
        <v>8</v>
      </c>
      <c r="B11" s="87"/>
      <c r="C11" s="87"/>
      <c r="D11" s="87"/>
      <c r="E11" s="87"/>
      <c r="F11" s="87"/>
      <c r="G11" s="87"/>
      <c r="H11" s="87"/>
      <c r="I11" s="87"/>
      <c r="J11" s="87"/>
      <c r="K11" s="88"/>
      <c r="L11" s="48">
        <f t="shared" si="0"/>
        <v>0</v>
      </c>
      <c r="M11" s="88"/>
      <c r="N11" s="87"/>
      <c r="O11" s="87"/>
      <c r="P11" s="87"/>
      <c r="Q11" s="87"/>
      <c r="R11" s="87"/>
      <c r="S11" s="87"/>
      <c r="T11" s="87"/>
      <c r="U11" s="87"/>
      <c r="V11" s="87"/>
      <c r="W11" s="83"/>
      <c r="X11" s="3">
        <f t="shared" si="1"/>
        <v>0</v>
      </c>
      <c r="Y11" s="48">
        <f t="shared" si="2"/>
        <v>0</v>
      </c>
      <c r="Z11" s="85">
        <v>8</v>
      </c>
    </row>
    <row r="12" spans="1:26" x14ac:dyDescent="0.2">
      <c r="A12" s="85">
        <v>9</v>
      </c>
      <c r="B12" s="87"/>
      <c r="C12" s="87"/>
      <c r="D12" s="87"/>
      <c r="E12" s="87"/>
      <c r="F12" s="87"/>
      <c r="G12" s="87"/>
      <c r="H12" s="87"/>
      <c r="I12" s="87"/>
      <c r="J12" s="87"/>
      <c r="K12" s="88"/>
      <c r="L12" s="48">
        <f t="shared" si="0"/>
        <v>0</v>
      </c>
      <c r="M12" s="88"/>
      <c r="N12" s="87"/>
      <c r="O12" s="87"/>
      <c r="P12" s="87"/>
      <c r="Q12" s="87"/>
      <c r="R12" s="87"/>
      <c r="S12" s="87"/>
      <c r="T12" s="87"/>
      <c r="U12" s="87"/>
      <c r="V12" s="87"/>
      <c r="W12" s="83"/>
      <c r="X12" s="3">
        <f t="shared" si="1"/>
        <v>0</v>
      </c>
      <c r="Y12" s="48">
        <f t="shared" si="2"/>
        <v>0</v>
      </c>
      <c r="Z12" s="85">
        <v>9</v>
      </c>
    </row>
    <row r="13" spans="1:26" x14ac:dyDescent="0.2">
      <c r="A13" s="85">
        <v>10</v>
      </c>
      <c r="B13" s="87"/>
      <c r="C13" s="87"/>
      <c r="D13" s="87"/>
      <c r="E13" s="87"/>
      <c r="F13" s="87"/>
      <c r="G13" s="87"/>
      <c r="H13" s="87"/>
      <c r="I13" s="87"/>
      <c r="J13" s="87"/>
      <c r="K13" s="88"/>
      <c r="L13" s="48">
        <f t="shared" si="0"/>
        <v>0</v>
      </c>
      <c r="M13" s="88"/>
      <c r="N13" s="87"/>
      <c r="O13" s="87"/>
      <c r="P13" s="87"/>
      <c r="Q13" s="87"/>
      <c r="R13" s="87"/>
      <c r="S13" s="87"/>
      <c r="T13" s="87"/>
      <c r="U13" s="87"/>
      <c r="V13" s="87"/>
      <c r="W13" s="83"/>
      <c r="X13" s="3">
        <f t="shared" si="1"/>
        <v>0</v>
      </c>
      <c r="Y13" s="48">
        <f t="shared" si="2"/>
        <v>0</v>
      </c>
      <c r="Z13" s="85">
        <v>10</v>
      </c>
    </row>
    <row r="14" spans="1:26" x14ac:dyDescent="0.2">
      <c r="A14" s="85">
        <v>11</v>
      </c>
      <c r="B14" s="87"/>
      <c r="C14" s="87"/>
      <c r="D14" s="87"/>
      <c r="E14" s="87"/>
      <c r="F14" s="87"/>
      <c r="G14" s="87"/>
      <c r="H14" s="87"/>
      <c r="I14" s="87"/>
      <c r="J14" s="87"/>
      <c r="K14" s="88"/>
      <c r="L14" s="48">
        <f t="shared" si="0"/>
        <v>0</v>
      </c>
      <c r="M14" s="88"/>
      <c r="N14" s="87"/>
      <c r="O14" s="87"/>
      <c r="P14" s="87"/>
      <c r="Q14" s="87"/>
      <c r="R14" s="87"/>
      <c r="S14" s="87"/>
      <c r="T14" s="87"/>
      <c r="U14" s="87"/>
      <c r="V14" s="87"/>
      <c r="W14" s="83"/>
      <c r="X14" s="3">
        <f t="shared" si="1"/>
        <v>0</v>
      </c>
      <c r="Y14" s="48">
        <f t="shared" si="2"/>
        <v>0</v>
      </c>
      <c r="Z14" s="85">
        <v>11</v>
      </c>
    </row>
    <row r="15" spans="1:26" x14ac:dyDescent="0.2">
      <c r="A15" s="85">
        <v>12</v>
      </c>
      <c r="B15" s="87"/>
      <c r="C15" s="87"/>
      <c r="D15" s="87"/>
      <c r="E15" s="87"/>
      <c r="F15" s="87"/>
      <c r="G15" s="87"/>
      <c r="H15" s="87"/>
      <c r="I15" s="87"/>
      <c r="J15" s="87"/>
      <c r="K15" s="88"/>
      <c r="L15" s="48">
        <f t="shared" si="0"/>
        <v>0</v>
      </c>
      <c r="M15" s="88"/>
      <c r="N15" s="87"/>
      <c r="O15" s="87"/>
      <c r="P15" s="87"/>
      <c r="Q15" s="87"/>
      <c r="R15" s="87"/>
      <c r="S15" s="87"/>
      <c r="T15" s="87"/>
      <c r="U15" s="87"/>
      <c r="V15" s="87"/>
      <c r="W15" s="83"/>
      <c r="X15" s="3">
        <f t="shared" si="1"/>
        <v>0</v>
      </c>
      <c r="Y15" s="48">
        <f t="shared" si="2"/>
        <v>0</v>
      </c>
      <c r="Z15" s="85">
        <v>12</v>
      </c>
    </row>
    <row r="16" spans="1:26" x14ac:dyDescent="0.2">
      <c r="A16" s="85">
        <v>13</v>
      </c>
      <c r="B16" s="87"/>
      <c r="C16" s="87"/>
      <c r="D16" s="87"/>
      <c r="E16" s="87"/>
      <c r="F16" s="87"/>
      <c r="G16" s="87"/>
      <c r="H16" s="87"/>
      <c r="I16" s="87"/>
      <c r="J16" s="87"/>
      <c r="K16" s="88"/>
      <c r="L16" s="48">
        <f t="shared" si="0"/>
        <v>0</v>
      </c>
      <c r="M16" s="88"/>
      <c r="N16" s="87"/>
      <c r="O16" s="87"/>
      <c r="P16" s="87"/>
      <c r="Q16" s="87"/>
      <c r="R16" s="87"/>
      <c r="S16" s="87"/>
      <c r="T16" s="87"/>
      <c r="U16" s="87"/>
      <c r="V16" s="87"/>
      <c r="W16" s="83"/>
      <c r="X16" s="3">
        <f t="shared" si="1"/>
        <v>0</v>
      </c>
      <c r="Y16" s="48">
        <f t="shared" si="2"/>
        <v>0</v>
      </c>
      <c r="Z16" s="85">
        <v>13</v>
      </c>
    </row>
    <row r="17" spans="1:26" x14ac:dyDescent="0.2">
      <c r="A17" s="85">
        <v>14</v>
      </c>
      <c r="B17" s="87"/>
      <c r="C17" s="87"/>
      <c r="D17" s="87"/>
      <c r="E17" s="87"/>
      <c r="F17" s="87"/>
      <c r="G17" s="87"/>
      <c r="H17" s="87"/>
      <c r="I17" s="87"/>
      <c r="J17" s="87"/>
      <c r="K17" s="88"/>
      <c r="L17" s="48">
        <f t="shared" si="0"/>
        <v>0</v>
      </c>
      <c r="M17" s="88"/>
      <c r="N17" s="87"/>
      <c r="O17" s="87"/>
      <c r="P17" s="87"/>
      <c r="Q17" s="87"/>
      <c r="R17" s="87"/>
      <c r="S17" s="87"/>
      <c r="T17" s="87"/>
      <c r="U17" s="87"/>
      <c r="V17" s="87"/>
      <c r="W17" s="83"/>
      <c r="X17" s="3">
        <f t="shared" si="1"/>
        <v>0</v>
      </c>
      <c r="Y17" s="48">
        <f t="shared" si="2"/>
        <v>0</v>
      </c>
      <c r="Z17" s="85">
        <v>14</v>
      </c>
    </row>
    <row r="18" spans="1:26" x14ac:dyDescent="0.2">
      <c r="A18" s="85">
        <v>15</v>
      </c>
      <c r="B18" s="87"/>
      <c r="C18" s="87"/>
      <c r="D18" s="87"/>
      <c r="E18" s="87"/>
      <c r="F18" s="87"/>
      <c r="G18" s="87"/>
      <c r="H18" s="87"/>
      <c r="I18" s="87"/>
      <c r="J18" s="87"/>
      <c r="K18" s="88"/>
      <c r="L18" s="48">
        <f t="shared" si="0"/>
        <v>0</v>
      </c>
      <c r="M18" s="88"/>
      <c r="N18" s="87"/>
      <c r="O18" s="87"/>
      <c r="P18" s="87"/>
      <c r="Q18" s="87"/>
      <c r="R18" s="87"/>
      <c r="S18" s="87"/>
      <c r="T18" s="87"/>
      <c r="U18" s="87"/>
      <c r="V18" s="87"/>
      <c r="W18" s="83"/>
      <c r="X18" s="3">
        <f t="shared" si="1"/>
        <v>0</v>
      </c>
      <c r="Y18" s="48">
        <f t="shared" si="2"/>
        <v>0</v>
      </c>
      <c r="Z18" s="85">
        <v>15</v>
      </c>
    </row>
    <row r="19" spans="1:26" x14ac:dyDescent="0.2">
      <c r="A19" s="85">
        <v>16</v>
      </c>
      <c r="B19" s="87"/>
      <c r="C19" s="87"/>
      <c r="D19" s="87"/>
      <c r="E19" s="87"/>
      <c r="F19" s="87"/>
      <c r="G19" s="87"/>
      <c r="H19" s="87"/>
      <c r="I19" s="87"/>
      <c r="J19" s="87"/>
      <c r="K19" s="88"/>
      <c r="L19" s="48">
        <f t="shared" si="0"/>
        <v>0</v>
      </c>
      <c r="M19" s="88"/>
      <c r="N19" s="87"/>
      <c r="O19" s="87"/>
      <c r="P19" s="87"/>
      <c r="Q19" s="87"/>
      <c r="R19" s="87"/>
      <c r="S19" s="87"/>
      <c r="T19" s="87"/>
      <c r="U19" s="87"/>
      <c r="V19" s="87"/>
      <c r="W19" s="83"/>
      <c r="X19" s="3">
        <f t="shared" si="1"/>
        <v>0</v>
      </c>
      <c r="Y19" s="48">
        <f t="shared" si="2"/>
        <v>0</v>
      </c>
      <c r="Z19" s="85">
        <v>16</v>
      </c>
    </row>
    <row r="20" spans="1:26" x14ac:dyDescent="0.2">
      <c r="A20" s="85">
        <v>17</v>
      </c>
      <c r="B20" s="87"/>
      <c r="C20" s="87"/>
      <c r="D20" s="87"/>
      <c r="E20" s="87"/>
      <c r="F20" s="87"/>
      <c r="G20" s="87"/>
      <c r="H20" s="87"/>
      <c r="I20" s="87"/>
      <c r="J20" s="87"/>
      <c r="K20" s="88"/>
      <c r="L20" s="48">
        <f t="shared" si="0"/>
        <v>0</v>
      </c>
      <c r="M20" s="88"/>
      <c r="N20" s="87"/>
      <c r="O20" s="87"/>
      <c r="P20" s="87"/>
      <c r="Q20" s="87"/>
      <c r="R20" s="87"/>
      <c r="S20" s="87"/>
      <c r="T20" s="87"/>
      <c r="U20" s="87"/>
      <c r="V20" s="87"/>
      <c r="W20" s="83"/>
      <c r="X20" s="3">
        <f t="shared" si="1"/>
        <v>0</v>
      </c>
      <c r="Y20" s="48">
        <f t="shared" si="2"/>
        <v>0</v>
      </c>
      <c r="Z20" s="85">
        <v>17</v>
      </c>
    </row>
    <row r="21" spans="1:26" x14ac:dyDescent="0.2">
      <c r="A21" s="85">
        <v>18</v>
      </c>
      <c r="B21" s="87"/>
      <c r="C21" s="87"/>
      <c r="D21" s="87"/>
      <c r="E21" s="87"/>
      <c r="F21" s="87"/>
      <c r="G21" s="87"/>
      <c r="H21" s="87"/>
      <c r="I21" s="87"/>
      <c r="J21" s="87"/>
      <c r="K21" s="88"/>
      <c r="L21" s="48">
        <f t="shared" si="0"/>
        <v>0</v>
      </c>
      <c r="M21" s="88"/>
      <c r="N21" s="87"/>
      <c r="O21" s="87"/>
      <c r="P21" s="87"/>
      <c r="Q21" s="87"/>
      <c r="R21" s="87"/>
      <c r="S21" s="87"/>
      <c r="T21" s="87"/>
      <c r="U21" s="87"/>
      <c r="V21" s="87"/>
      <c r="W21" s="83"/>
      <c r="X21" s="3">
        <f t="shared" si="1"/>
        <v>0</v>
      </c>
      <c r="Y21" s="48">
        <f t="shared" si="2"/>
        <v>0</v>
      </c>
      <c r="Z21" s="85">
        <v>18</v>
      </c>
    </row>
    <row r="22" spans="1:26" x14ac:dyDescent="0.2">
      <c r="A22" s="85">
        <v>19</v>
      </c>
      <c r="B22" s="87"/>
      <c r="C22" s="87"/>
      <c r="D22" s="87"/>
      <c r="E22" s="87"/>
      <c r="F22" s="87"/>
      <c r="G22" s="87"/>
      <c r="H22" s="87"/>
      <c r="I22" s="87"/>
      <c r="J22" s="87"/>
      <c r="K22" s="88"/>
      <c r="L22" s="48">
        <f t="shared" si="0"/>
        <v>0</v>
      </c>
      <c r="M22" s="88"/>
      <c r="N22" s="87"/>
      <c r="O22" s="87"/>
      <c r="P22" s="87"/>
      <c r="Q22" s="87"/>
      <c r="R22" s="87"/>
      <c r="S22" s="87"/>
      <c r="T22" s="87"/>
      <c r="U22" s="87"/>
      <c r="V22" s="87"/>
      <c r="W22" s="83"/>
      <c r="X22" s="3">
        <f t="shared" si="1"/>
        <v>0</v>
      </c>
      <c r="Y22" s="48">
        <f t="shared" si="2"/>
        <v>0</v>
      </c>
      <c r="Z22" s="85">
        <v>19</v>
      </c>
    </row>
    <row r="23" spans="1:26" x14ac:dyDescent="0.2">
      <c r="A23" s="85">
        <v>20</v>
      </c>
      <c r="B23" s="87"/>
      <c r="C23" s="87"/>
      <c r="D23" s="87"/>
      <c r="E23" s="87"/>
      <c r="F23" s="87"/>
      <c r="G23" s="87"/>
      <c r="H23" s="87"/>
      <c r="I23" s="87"/>
      <c r="J23" s="87"/>
      <c r="K23" s="88"/>
      <c r="L23" s="48">
        <f t="shared" si="0"/>
        <v>0</v>
      </c>
      <c r="M23" s="88"/>
      <c r="N23" s="87"/>
      <c r="O23" s="87"/>
      <c r="P23" s="87"/>
      <c r="Q23" s="87"/>
      <c r="R23" s="87"/>
      <c r="S23" s="87"/>
      <c r="T23" s="87"/>
      <c r="U23" s="87"/>
      <c r="V23" s="87"/>
      <c r="W23" s="83"/>
      <c r="X23" s="3">
        <f t="shared" si="1"/>
        <v>0</v>
      </c>
      <c r="Y23" s="48">
        <f t="shared" si="2"/>
        <v>0</v>
      </c>
      <c r="Z23" s="85">
        <v>20</v>
      </c>
    </row>
    <row r="24" spans="1:26" x14ac:dyDescent="0.2">
      <c r="A24" s="85">
        <v>21</v>
      </c>
      <c r="B24" s="87"/>
      <c r="C24" s="87"/>
      <c r="D24" s="87"/>
      <c r="E24" s="87"/>
      <c r="F24" s="87"/>
      <c r="G24" s="87"/>
      <c r="H24" s="87"/>
      <c r="I24" s="87"/>
      <c r="J24" s="87"/>
      <c r="K24" s="88"/>
      <c r="L24" s="48">
        <f t="shared" si="0"/>
        <v>0</v>
      </c>
      <c r="M24" s="88"/>
      <c r="N24" s="87"/>
      <c r="O24" s="87"/>
      <c r="P24" s="87"/>
      <c r="Q24" s="87"/>
      <c r="R24" s="87"/>
      <c r="S24" s="87"/>
      <c r="T24" s="87"/>
      <c r="U24" s="87"/>
      <c r="V24" s="87"/>
      <c r="W24" s="83"/>
      <c r="X24" s="3">
        <f t="shared" si="1"/>
        <v>0</v>
      </c>
      <c r="Y24" s="48">
        <f t="shared" si="2"/>
        <v>0</v>
      </c>
      <c r="Z24" s="85">
        <v>21</v>
      </c>
    </row>
    <row r="25" spans="1:26" x14ac:dyDescent="0.2">
      <c r="A25" s="85">
        <v>22</v>
      </c>
      <c r="B25" s="87"/>
      <c r="C25" s="87"/>
      <c r="D25" s="87"/>
      <c r="E25" s="87"/>
      <c r="F25" s="87"/>
      <c r="G25" s="87"/>
      <c r="H25" s="87"/>
      <c r="I25" s="87"/>
      <c r="J25" s="87"/>
      <c r="K25" s="88"/>
      <c r="L25" s="48">
        <f t="shared" si="0"/>
        <v>0</v>
      </c>
      <c r="M25" s="88"/>
      <c r="N25" s="87"/>
      <c r="O25" s="87"/>
      <c r="P25" s="87"/>
      <c r="Q25" s="87"/>
      <c r="R25" s="87"/>
      <c r="S25" s="87"/>
      <c r="T25" s="87"/>
      <c r="U25" s="87"/>
      <c r="V25" s="87"/>
      <c r="W25" s="83"/>
      <c r="X25" s="3">
        <f t="shared" si="1"/>
        <v>0</v>
      </c>
      <c r="Y25" s="48">
        <f t="shared" si="2"/>
        <v>0</v>
      </c>
      <c r="Z25" s="85">
        <v>22</v>
      </c>
    </row>
    <row r="26" spans="1:26" x14ac:dyDescent="0.2">
      <c r="A26" s="85">
        <v>23</v>
      </c>
      <c r="B26" s="87"/>
      <c r="C26" s="87"/>
      <c r="D26" s="87"/>
      <c r="E26" s="87"/>
      <c r="F26" s="87"/>
      <c r="G26" s="87"/>
      <c r="H26" s="87"/>
      <c r="I26" s="87"/>
      <c r="J26" s="87"/>
      <c r="K26" s="88"/>
      <c r="L26" s="48">
        <f t="shared" si="0"/>
        <v>0</v>
      </c>
      <c r="M26" s="88"/>
      <c r="N26" s="87"/>
      <c r="O26" s="87"/>
      <c r="P26" s="87"/>
      <c r="Q26" s="87"/>
      <c r="R26" s="87"/>
      <c r="S26" s="87"/>
      <c r="T26" s="87"/>
      <c r="U26" s="87"/>
      <c r="V26" s="87"/>
      <c r="W26" s="83"/>
      <c r="X26" s="3">
        <f t="shared" si="1"/>
        <v>0</v>
      </c>
      <c r="Y26" s="48">
        <f t="shared" si="2"/>
        <v>0</v>
      </c>
      <c r="Z26" s="85">
        <v>23</v>
      </c>
    </row>
    <row r="27" spans="1:26" x14ac:dyDescent="0.2">
      <c r="A27" s="85">
        <v>24</v>
      </c>
      <c r="B27" s="87"/>
      <c r="C27" s="87"/>
      <c r="D27" s="87"/>
      <c r="E27" s="87"/>
      <c r="F27" s="87"/>
      <c r="G27" s="87"/>
      <c r="H27" s="87"/>
      <c r="I27" s="87"/>
      <c r="J27" s="87"/>
      <c r="K27" s="88"/>
      <c r="L27" s="48">
        <f t="shared" si="0"/>
        <v>0</v>
      </c>
      <c r="M27" s="88"/>
      <c r="N27" s="87"/>
      <c r="O27" s="87"/>
      <c r="P27" s="87"/>
      <c r="Q27" s="87"/>
      <c r="R27" s="87"/>
      <c r="S27" s="87"/>
      <c r="T27" s="87"/>
      <c r="U27" s="87"/>
      <c r="V27" s="87"/>
      <c r="W27" s="83"/>
      <c r="X27" s="3">
        <f t="shared" si="1"/>
        <v>0</v>
      </c>
      <c r="Y27" s="48">
        <f t="shared" si="2"/>
        <v>0</v>
      </c>
      <c r="Z27" s="85">
        <v>24</v>
      </c>
    </row>
    <row r="28" spans="1:26" x14ac:dyDescent="0.2">
      <c r="A28" s="85">
        <v>25</v>
      </c>
      <c r="B28" s="87"/>
      <c r="C28" s="87"/>
      <c r="D28" s="87"/>
      <c r="E28" s="87"/>
      <c r="F28" s="87"/>
      <c r="G28" s="87"/>
      <c r="H28" s="87"/>
      <c r="I28" s="87"/>
      <c r="J28" s="87"/>
      <c r="K28" s="88"/>
      <c r="L28" s="48">
        <f t="shared" si="0"/>
        <v>0</v>
      </c>
      <c r="M28" s="88"/>
      <c r="N28" s="87"/>
      <c r="O28" s="87"/>
      <c r="P28" s="87"/>
      <c r="Q28" s="87"/>
      <c r="R28" s="87"/>
      <c r="S28" s="87"/>
      <c r="T28" s="87"/>
      <c r="U28" s="87"/>
      <c r="V28" s="87"/>
      <c r="W28" s="83"/>
      <c r="X28" s="3">
        <f t="shared" si="1"/>
        <v>0</v>
      </c>
      <c r="Y28" s="48">
        <f t="shared" si="2"/>
        <v>0</v>
      </c>
      <c r="Z28" s="85">
        <v>25</v>
      </c>
    </row>
    <row r="29" spans="1:26" x14ac:dyDescent="0.2">
      <c r="A29" s="85">
        <v>26</v>
      </c>
      <c r="B29" s="87"/>
      <c r="C29" s="87"/>
      <c r="D29" s="87"/>
      <c r="E29" s="87"/>
      <c r="F29" s="87"/>
      <c r="G29" s="87"/>
      <c r="H29" s="87"/>
      <c r="I29" s="87"/>
      <c r="J29" s="87"/>
      <c r="K29" s="88"/>
      <c r="L29" s="48">
        <f t="shared" si="0"/>
        <v>0</v>
      </c>
      <c r="M29" s="88"/>
      <c r="N29" s="87"/>
      <c r="O29" s="87"/>
      <c r="P29" s="87"/>
      <c r="Q29" s="87"/>
      <c r="R29" s="87"/>
      <c r="S29" s="87"/>
      <c r="T29" s="87"/>
      <c r="U29" s="87"/>
      <c r="V29" s="87"/>
      <c r="W29" s="83"/>
      <c r="X29" s="3">
        <f t="shared" si="1"/>
        <v>0</v>
      </c>
      <c r="Y29" s="48">
        <f t="shared" si="2"/>
        <v>0</v>
      </c>
      <c r="Z29" s="85">
        <v>26</v>
      </c>
    </row>
    <row r="30" spans="1:26" x14ac:dyDescent="0.2">
      <c r="A30" s="85">
        <v>27</v>
      </c>
      <c r="B30" s="87"/>
      <c r="C30" s="87"/>
      <c r="D30" s="87"/>
      <c r="E30" s="87"/>
      <c r="F30" s="87"/>
      <c r="G30" s="87"/>
      <c r="H30" s="87"/>
      <c r="I30" s="87"/>
      <c r="J30" s="87"/>
      <c r="K30" s="88"/>
      <c r="L30" s="48">
        <f t="shared" si="0"/>
        <v>0</v>
      </c>
      <c r="M30" s="88"/>
      <c r="N30" s="87"/>
      <c r="O30" s="87"/>
      <c r="P30" s="87"/>
      <c r="Q30" s="87"/>
      <c r="R30" s="87"/>
      <c r="S30" s="87"/>
      <c r="T30" s="87"/>
      <c r="U30" s="87"/>
      <c r="V30" s="87"/>
      <c r="W30" s="83"/>
      <c r="X30" s="3">
        <f t="shared" si="1"/>
        <v>0</v>
      </c>
      <c r="Y30" s="48">
        <f t="shared" si="2"/>
        <v>0</v>
      </c>
      <c r="Z30" s="85">
        <v>27</v>
      </c>
    </row>
    <row r="31" spans="1:26" x14ac:dyDescent="0.2">
      <c r="A31" s="85">
        <v>28</v>
      </c>
      <c r="B31" s="87"/>
      <c r="C31" s="87"/>
      <c r="D31" s="87"/>
      <c r="E31" s="87"/>
      <c r="F31" s="87"/>
      <c r="G31" s="87"/>
      <c r="H31" s="87"/>
      <c r="I31" s="87"/>
      <c r="J31" s="87"/>
      <c r="K31" s="88"/>
      <c r="L31" s="48">
        <f t="shared" si="0"/>
        <v>0</v>
      </c>
      <c r="M31" s="88"/>
      <c r="N31" s="87"/>
      <c r="O31" s="87"/>
      <c r="P31" s="87"/>
      <c r="Q31" s="87"/>
      <c r="R31" s="87"/>
      <c r="S31" s="87"/>
      <c r="T31" s="87"/>
      <c r="U31" s="87"/>
      <c r="V31" s="87"/>
      <c r="W31" s="83"/>
      <c r="X31" s="3">
        <f t="shared" si="1"/>
        <v>0</v>
      </c>
      <c r="Y31" s="48">
        <f t="shared" si="2"/>
        <v>0</v>
      </c>
      <c r="Z31" s="85">
        <v>28</v>
      </c>
    </row>
    <row r="32" spans="1:26" x14ac:dyDescent="0.2">
      <c r="A32" s="85">
        <v>29</v>
      </c>
      <c r="B32" s="87"/>
      <c r="C32" s="87"/>
      <c r="D32" s="87"/>
      <c r="E32" s="87"/>
      <c r="F32" s="87"/>
      <c r="G32" s="87"/>
      <c r="H32" s="87"/>
      <c r="I32" s="87"/>
      <c r="J32" s="87"/>
      <c r="K32" s="88"/>
      <c r="L32" s="48">
        <f t="shared" si="0"/>
        <v>0</v>
      </c>
      <c r="M32" s="88"/>
      <c r="N32" s="87"/>
      <c r="O32" s="87"/>
      <c r="P32" s="87"/>
      <c r="Q32" s="87"/>
      <c r="R32" s="87"/>
      <c r="S32" s="87"/>
      <c r="T32" s="87"/>
      <c r="U32" s="87"/>
      <c r="V32" s="87"/>
      <c r="W32" s="83"/>
      <c r="X32" s="3">
        <f t="shared" si="1"/>
        <v>0</v>
      </c>
      <c r="Y32" s="48">
        <f t="shared" si="2"/>
        <v>0</v>
      </c>
      <c r="Z32" s="85">
        <v>29</v>
      </c>
    </row>
    <row r="33" spans="1:26" x14ac:dyDescent="0.2">
      <c r="A33" s="85">
        <v>30</v>
      </c>
      <c r="B33" s="87"/>
      <c r="C33" s="87"/>
      <c r="D33" s="87"/>
      <c r="E33" s="87"/>
      <c r="F33" s="87"/>
      <c r="G33" s="87"/>
      <c r="H33" s="87"/>
      <c r="I33" s="87"/>
      <c r="J33" s="87"/>
      <c r="K33" s="88"/>
      <c r="L33" s="48">
        <f t="shared" si="0"/>
        <v>0</v>
      </c>
      <c r="M33" s="88"/>
      <c r="N33" s="87"/>
      <c r="O33" s="87"/>
      <c r="P33" s="87"/>
      <c r="Q33" s="87"/>
      <c r="R33" s="87"/>
      <c r="S33" s="87"/>
      <c r="T33" s="87"/>
      <c r="U33" s="87"/>
      <c r="V33" s="87"/>
      <c r="W33" s="83"/>
      <c r="X33" s="3">
        <f t="shared" si="1"/>
        <v>0</v>
      </c>
      <c r="Y33" s="48">
        <f t="shared" si="2"/>
        <v>0</v>
      </c>
      <c r="Z33" s="85">
        <v>30</v>
      </c>
    </row>
    <row r="34" spans="1:26" x14ac:dyDescent="0.2">
      <c r="A34" s="85">
        <v>31</v>
      </c>
      <c r="B34" s="87"/>
      <c r="C34" s="87"/>
      <c r="D34" s="87"/>
      <c r="E34" s="87"/>
      <c r="F34" s="87"/>
      <c r="G34" s="87"/>
      <c r="H34" s="87"/>
      <c r="I34" s="87"/>
      <c r="J34" s="87"/>
      <c r="K34" s="88"/>
      <c r="L34" s="48">
        <f t="shared" si="0"/>
        <v>0</v>
      </c>
      <c r="M34" s="88"/>
      <c r="N34" s="87"/>
      <c r="O34" s="87"/>
      <c r="P34" s="87"/>
      <c r="Q34" s="87"/>
      <c r="R34" s="87"/>
      <c r="S34" s="87"/>
      <c r="T34" s="87"/>
      <c r="U34" s="87"/>
      <c r="V34" s="87"/>
      <c r="W34" s="83"/>
      <c r="X34" s="3">
        <f t="shared" si="1"/>
        <v>0</v>
      </c>
      <c r="Y34" s="48">
        <f t="shared" si="2"/>
        <v>0</v>
      </c>
      <c r="Z34" s="85">
        <v>31</v>
      </c>
    </row>
    <row r="35" spans="1:26" x14ac:dyDescent="0.2">
      <c r="A35" s="85">
        <v>32</v>
      </c>
      <c r="B35" s="87"/>
      <c r="C35" s="87"/>
      <c r="D35" s="87"/>
      <c r="E35" s="87"/>
      <c r="F35" s="87"/>
      <c r="G35" s="87"/>
      <c r="H35" s="87"/>
      <c r="I35" s="87"/>
      <c r="J35" s="87"/>
      <c r="K35" s="88"/>
      <c r="L35" s="48">
        <f t="shared" si="0"/>
        <v>0</v>
      </c>
      <c r="M35" s="88"/>
      <c r="N35" s="87"/>
      <c r="O35" s="87"/>
      <c r="P35" s="87"/>
      <c r="Q35" s="87"/>
      <c r="R35" s="87"/>
      <c r="S35" s="87"/>
      <c r="T35" s="87"/>
      <c r="U35" s="87"/>
      <c r="V35" s="87"/>
      <c r="W35" s="83"/>
      <c r="X35" s="3">
        <f t="shared" si="1"/>
        <v>0</v>
      </c>
      <c r="Y35" s="48">
        <f t="shared" si="2"/>
        <v>0</v>
      </c>
      <c r="Z35" s="85">
        <v>32</v>
      </c>
    </row>
    <row r="36" spans="1:26" x14ac:dyDescent="0.2">
      <c r="A36" s="85">
        <v>33</v>
      </c>
      <c r="B36" s="87"/>
      <c r="C36" s="87"/>
      <c r="D36" s="87"/>
      <c r="E36" s="87"/>
      <c r="F36" s="87"/>
      <c r="G36" s="87"/>
      <c r="H36" s="87"/>
      <c r="I36" s="87"/>
      <c r="J36" s="87"/>
      <c r="K36" s="88"/>
      <c r="L36" s="48">
        <f t="shared" si="0"/>
        <v>0</v>
      </c>
      <c r="M36" s="88"/>
      <c r="N36" s="87"/>
      <c r="O36" s="87"/>
      <c r="P36" s="87"/>
      <c r="Q36" s="87"/>
      <c r="R36" s="87"/>
      <c r="S36" s="87"/>
      <c r="T36" s="87"/>
      <c r="U36" s="87"/>
      <c r="V36" s="87"/>
      <c r="W36" s="83"/>
      <c r="X36" s="3">
        <f t="shared" si="1"/>
        <v>0</v>
      </c>
      <c r="Y36" s="48">
        <f t="shared" si="2"/>
        <v>0</v>
      </c>
      <c r="Z36" s="85">
        <v>33</v>
      </c>
    </row>
    <row r="37" spans="1:26" x14ac:dyDescent="0.2">
      <c r="A37" s="85">
        <v>34</v>
      </c>
      <c r="B37" s="87"/>
      <c r="C37" s="87"/>
      <c r="D37" s="87"/>
      <c r="E37" s="87"/>
      <c r="F37" s="87"/>
      <c r="G37" s="87"/>
      <c r="H37" s="87"/>
      <c r="I37" s="87"/>
      <c r="J37" s="87"/>
      <c r="K37" s="88"/>
      <c r="L37" s="48">
        <f t="shared" si="0"/>
        <v>0</v>
      </c>
      <c r="M37" s="88"/>
      <c r="N37" s="87"/>
      <c r="O37" s="87"/>
      <c r="P37" s="87"/>
      <c r="Q37" s="87"/>
      <c r="R37" s="87"/>
      <c r="S37" s="87"/>
      <c r="T37" s="87"/>
      <c r="U37" s="87"/>
      <c r="V37" s="87"/>
      <c r="W37" s="83"/>
      <c r="X37" s="3">
        <f t="shared" si="1"/>
        <v>0</v>
      </c>
      <c r="Y37" s="48">
        <f t="shared" si="2"/>
        <v>0</v>
      </c>
      <c r="Z37" s="85">
        <v>34</v>
      </c>
    </row>
    <row r="38" spans="1:26" x14ac:dyDescent="0.2">
      <c r="A38" s="85">
        <v>35</v>
      </c>
      <c r="B38" s="87"/>
      <c r="C38" s="87"/>
      <c r="D38" s="87"/>
      <c r="E38" s="87"/>
      <c r="F38" s="87"/>
      <c r="G38" s="87"/>
      <c r="H38" s="87"/>
      <c r="I38" s="87"/>
      <c r="J38" s="87"/>
      <c r="K38" s="88"/>
      <c r="L38" s="48">
        <f t="shared" si="0"/>
        <v>0</v>
      </c>
      <c r="M38" s="88"/>
      <c r="N38" s="87"/>
      <c r="O38" s="87"/>
      <c r="P38" s="87"/>
      <c r="Q38" s="87"/>
      <c r="R38" s="87"/>
      <c r="S38" s="87"/>
      <c r="T38" s="87"/>
      <c r="U38" s="87"/>
      <c r="V38" s="87"/>
      <c r="W38" s="83"/>
      <c r="X38" s="3">
        <f t="shared" si="1"/>
        <v>0</v>
      </c>
      <c r="Y38" s="48">
        <f t="shared" si="2"/>
        <v>0</v>
      </c>
      <c r="Z38" s="85">
        <v>35</v>
      </c>
    </row>
    <row r="39" spans="1:26" x14ac:dyDescent="0.2">
      <c r="A39" s="85">
        <v>36</v>
      </c>
      <c r="B39" s="87"/>
      <c r="C39" s="87"/>
      <c r="D39" s="87"/>
      <c r="E39" s="87"/>
      <c r="F39" s="87"/>
      <c r="G39" s="87"/>
      <c r="H39" s="87"/>
      <c r="I39" s="87"/>
      <c r="J39" s="87"/>
      <c r="K39" s="88"/>
      <c r="L39" s="48">
        <f t="shared" si="0"/>
        <v>0</v>
      </c>
      <c r="M39" s="88"/>
      <c r="N39" s="87"/>
      <c r="O39" s="87"/>
      <c r="P39" s="87"/>
      <c r="Q39" s="87"/>
      <c r="R39" s="87"/>
      <c r="S39" s="87"/>
      <c r="T39" s="87"/>
      <c r="U39" s="87"/>
      <c r="V39" s="87"/>
      <c r="W39" s="83"/>
      <c r="X39" s="3">
        <f t="shared" si="1"/>
        <v>0</v>
      </c>
      <c r="Y39" s="48">
        <f t="shared" si="2"/>
        <v>0</v>
      </c>
      <c r="Z39" s="85">
        <v>36</v>
      </c>
    </row>
  </sheetData>
  <sheetProtection sheet="1" objects="1" scenarios="1"/>
  <mergeCells count="2">
    <mergeCell ref="A1:Y1"/>
    <mergeCell ref="B2:Y2"/>
  </mergeCells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38"/>
  <sheetViews>
    <sheetView topLeftCell="A7" zoomScaleNormal="75" workbookViewId="0">
      <selection activeCell="B26" sqref="B26"/>
    </sheetView>
  </sheetViews>
  <sheetFormatPr defaultRowHeight="12.75" x14ac:dyDescent="0.2"/>
  <cols>
    <col min="1" max="1" width="4" style="6" customWidth="1"/>
    <col min="2" max="2" width="24" customWidth="1"/>
    <col min="3" max="3" width="8.85546875" bestFit="1" customWidth="1"/>
    <col min="4" max="4" width="4.5703125" style="6" customWidth="1"/>
    <col min="5" max="5" width="21.7109375" customWidth="1"/>
    <col min="6" max="6" width="8.85546875" bestFit="1" customWidth="1"/>
    <col min="7" max="7" width="5.28515625" bestFit="1" customWidth="1"/>
    <col min="8" max="8" width="22.85546875" customWidth="1"/>
    <col min="9" max="9" width="8.85546875" bestFit="1" customWidth="1"/>
    <col min="10" max="10" width="5.28515625" bestFit="1" customWidth="1"/>
    <col min="11" max="11" width="20.42578125" customWidth="1"/>
    <col min="12" max="12" width="8.85546875" bestFit="1" customWidth="1"/>
    <col min="17" max="19" width="0" hidden="1" customWidth="1"/>
  </cols>
  <sheetData>
    <row r="1" spans="1:19" s="2" customFormat="1" ht="22.5" customHeight="1" thickBot="1" x14ac:dyDescent="0.25">
      <c r="A1" s="5"/>
      <c r="B1" s="21" t="s">
        <v>0</v>
      </c>
      <c r="C1" s="21" t="s">
        <v>20</v>
      </c>
      <c r="D1" s="22"/>
      <c r="E1" s="21" t="s">
        <v>1</v>
      </c>
      <c r="F1" s="21" t="s">
        <v>19</v>
      </c>
      <c r="G1" s="21"/>
      <c r="H1" s="21" t="s">
        <v>2</v>
      </c>
      <c r="I1" s="21" t="s">
        <v>18</v>
      </c>
      <c r="J1" s="21"/>
      <c r="K1" s="21" t="s">
        <v>3</v>
      </c>
      <c r="L1" s="23" t="s">
        <v>17</v>
      </c>
    </row>
    <row r="2" spans="1:19" ht="14.25" thickTop="1" thickBot="1" x14ac:dyDescent="0.25">
      <c r="Q2" s="111" t="e">
        <f>MAX(Q3:Q38)</f>
        <v>#N/A</v>
      </c>
      <c r="R2" s="112" t="s">
        <v>85</v>
      </c>
      <c r="S2" s="113"/>
    </row>
    <row r="3" spans="1:19" ht="15" x14ac:dyDescent="0.2">
      <c r="A3" s="59">
        <v>1</v>
      </c>
      <c r="B3" s="60" t="e">
        <f>NAMES!L5</f>
        <v>#N/A</v>
      </c>
      <c r="C3" s="133" t="e">
        <f>IF(B3="","",NAMES!M5)</f>
        <v>#N/A</v>
      </c>
      <c r="D3" s="59">
        <v>41</v>
      </c>
      <c r="E3" s="60" t="e">
        <f>NAMES!P5</f>
        <v>#N/A</v>
      </c>
      <c r="F3" s="133" t="e">
        <f>NAMES!Q5</f>
        <v>#N/A</v>
      </c>
      <c r="G3" s="8">
        <v>81</v>
      </c>
      <c r="H3" s="60" t="e">
        <f>NAMES!T5</f>
        <v>#N/A</v>
      </c>
      <c r="I3" s="133" t="e">
        <f>NAMES!U5</f>
        <v>#N/A</v>
      </c>
      <c r="J3" s="8">
        <v>121</v>
      </c>
      <c r="K3" s="60" t="e">
        <f>NAMES!X5</f>
        <v>#N/A</v>
      </c>
      <c r="L3" s="133" t="e">
        <f>NAMES!Y5</f>
        <v>#N/A</v>
      </c>
      <c r="Q3" t="e">
        <f>IF(B3="","",A3)</f>
        <v>#N/A</v>
      </c>
    </row>
    <row r="4" spans="1:19" ht="15" x14ac:dyDescent="0.2">
      <c r="A4" s="59">
        <v>2</v>
      </c>
      <c r="B4" s="60" t="str">
        <f>NAMES!L6</f>
        <v/>
      </c>
      <c r="C4" s="133" t="str">
        <f>IF(B4="","",NAMES!M6)</f>
        <v/>
      </c>
      <c r="D4" s="59">
        <v>42</v>
      </c>
      <c r="E4" s="60" t="str">
        <f>NAMES!P6</f>
        <v/>
      </c>
      <c r="F4" s="133" t="str">
        <f>NAMES!Q6</f>
        <v/>
      </c>
      <c r="G4" s="8">
        <v>82</v>
      </c>
      <c r="H4" s="60" t="str">
        <f>NAMES!T6</f>
        <v/>
      </c>
      <c r="I4" s="133" t="str">
        <f>NAMES!U6</f>
        <v/>
      </c>
      <c r="J4" s="8">
        <v>122</v>
      </c>
      <c r="K4" s="60" t="str">
        <f>NAMES!X6</f>
        <v/>
      </c>
      <c r="L4" s="133" t="str">
        <f>NAMES!Y6</f>
        <v/>
      </c>
      <c r="Q4" t="str">
        <f t="shared" ref="Q4:Q38" si="0">IF(B4="","",A4)</f>
        <v/>
      </c>
    </row>
    <row r="5" spans="1:19" ht="15" x14ac:dyDescent="0.2">
      <c r="A5" s="59">
        <v>3</v>
      </c>
      <c r="B5" s="60" t="str">
        <f>NAMES!L7</f>
        <v/>
      </c>
      <c r="C5" s="133" t="str">
        <f>IF(B5="","",NAMES!M7)</f>
        <v/>
      </c>
      <c r="D5" s="59">
        <v>43</v>
      </c>
      <c r="E5" s="60" t="str">
        <f>NAMES!P7</f>
        <v/>
      </c>
      <c r="F5" s="133" t="str">
        <f>NAMES!Q7</f>
        <v/>
      </c>
      <c r="G5" s="8">
        <v>83</v>
      </c>
      <c r="H5" s="60" t="str">
        <f>NAMES!T7</f>
        <v/>
      </c>
      <c r="I5" s="133" t="str">
        <f>NAMES!U7</f>
        <v/>
      </c>
      <c r="J5" s="8">
        <v>123</v>
      </c>
      <c r="K5" s="60" t="str">
        <f>NAMES!X7</f>
        <v/>
      </c>
      <c r="L5" s="133" t="str">
        <f>NAMES!Y7</f>
        <v/>
      </c>
      <c r="Q5" t="str">
        <f t="shared" si="0"/>
        <v/>
      </c>
    </row>
    <row r="6" spans="1:19" ht="15" x14ac:dyDescent="0.2">
      <c r="A6" s="59">
        <v>4</v>
      </c>
      <c r="B6" s="60" t="str">
        <f>NAMES!L8</f>
        <v/>
      </c>
      <c r="C6" s="133" t="str">
        <f>IF(B6="","",NAMES!M8)</f>
        <v/>
      </c>
      <c r="D6" s="59">
        <v>44</v>
      </c>
      <c r="E6" s="60" t="str">
        <f>NAMES!P8</f>
        <v/>
      </c>
      <c r="F6" s="133" t="str">
        <f>NAMES!Q8</f>
        <v/>
      </c>
      <c r="G6" s="8">
        <v>84</v>
      </c>
      <c r="H6" s="60" t="str">
        <f>NAMES!T8</f>
        <v/>
      </c>
      <c r="I6" s="133" t="str">
        <f>NAMES!U8</f>
        <v/>
      </c>
      <c r="J6" s="8">
        <v>124</v>
      </c>
      <c r="K6" s="60" t="str">
        <f>NAMES!X8</f>
        <v/>
      </c>
      <c r="L6" s="133" t="str">
        <f>NAMES!Y8</f>
        <v/>
      </c>
      <c r="Q6" t="str">
        <f t="shared" si="0"/>
        <v/>
      </c>
    </row>
    <row r="7" spans="1:19" ht="15" x14ac:dyDescent="0.2">
      <c r="A7" s="59">
        <v>5</v>
      </c>
      <c r="B7" s="60" t="str">
        <f>NAMES!L9</f>
        <v/>
      </c>
      <c r="C7" s="133" t="str">
        <f>IF(B7="","",NAMES!M9)</f>
        <v/>
      </c>
      <c r="D7" s="59">
        <v>45</v>
      </c>
      <c r="E7" s="60" t="str">
        <f>NAMES!P9</f>
        <v/>
      </c>
      <c r="F7" s="133" t="str">
        <f>NAMES!Q9</f>
        <v/>
      </c>
      <c r="G7" s="8">
        <v>85</v>
      </c>
      <c r="H7" s="60" t="str">
        <f>NAMES!T9</f>
        <v/>
      </c>
      <c r="I7" s="133" t="str">
        <f>NAMES!U9</f>
        <v/>
      </c>
      <c r="J7" s="8">
        <v>125</v>
      </c>
      <c r="K7" s="60" t="str">
        <f>NAMES!X9</f>
        <v/>
      </c>
      <c r="L7" s="133" t="str">
        <f>NAMES!Y9</f>
        <v/>
      </c>
      <c r="Q7" t="str">
        <f t="shared" si="0"/>
        <v/>
      </c>
    </row>
    <row r="8" spans="1:19" ht="15" x14ac:dyDescent="0.2">
      <c r="A8" s="59">
        <v>6</v>
      </c>
      <c r="B8" s="60" t="str">
        <f>NAMES!L10</f>
        <v/>
      </c>
      <c r="C8" s="133" t="str">
        <f>IF(B8="","",NAMES!M10)</f>
        <v/>
      </c>
      <c r="D8" s="59">
        <v>46</v>
      </c>
      <c r="E8" s="60" t="str">
        <f>NAMES!P10</f>
        <v/>
      </c>
      <c r="F8" s="133" t="str">
        <f>NAMES!Q10</f>
        <v/>
      </c>
      <c r="G8" s="8">
        <v>86</v>
      </c>
      <c r="H8" s="60" t="str">
        <f>NAMES!T10</f>
        <v/>
      </c>
      <c r="I8" s="133" t="str">
        <f>NAMES!U10</f>
        <v/>
      </c>
      <c r="J8" s="8">
        <v>126</v>
      </c>
      <c r="K8" s="60" t="str">
        <f>NAMES!X10</f>
        <v/>
      </c>
      <c r="L8" s="133" t="str">
        <f>NAMES!Y10</f>
        <v/>
      </c>
      <c r="Q8" t="str">
        <f t="shared" si="0"/>
        <v/>
      </c>
    </row>
    <row r="9" spans="1:19" ht="15" x14ac:dyDescent="0.2">
      <c r="A9" s="59">
        <v>7</v>
      </c>
      <c r="B9" s="60" t="str">
        <f>NAMES!L11</f>
        <v/>
      </c>
      <c r="C9" s="133" t="str">
        <f>IF(B9="","",NAMES!M11)</f>
        <v/>
      </c>
      <c r="D9" s="59">
        <v>47</v>
      </c>
      <c r="E9" s="60" t="str">
        <f>NAMES!P11</f>
        <v/>
      </c>
      <c r="F9" s="133" t="str">
        <f>NAMES!Q11</f>
        <v/>
      </c>
      <c r="G9" s="8">
        <v>87</v>
      </c>
      <c r="H9" s="60" t="str">
        <f>NAMES!T11</f>
        <v/>
      </c>
      <c r="I9" s="133" t="str">
        <f>NAMES!U11</f>
        <v/>
      </c>
      <c r="J9" s="8">
        <v>127</v>
      </c>
      <c r="K9" s="60" t="str">
        <f>NAMES!X11</f>
        <v/>
      </c>
      <c r="L9" s="133" t="str">
        <f>NAMES!Y11</f>
        <v/>
      </c>
      <c r="Q9" t="str">
        <f t="shared" si="0"/>
        <v/>
      </c>
    </row>
    <row r="10" spans="1:19" ht="15" x14ac:dyDescent="0.2">
      <c r="A10" s="59">
        <v>8</v>
      </c>
      <c r="B10" s="60" t="str">
        <f>NAMES!L12</f>
        <v/>
      </c>
      <c r="C10" s="133" t="str">
        <f>IF(B10="","",NAMES!M12)</f>
        <v/>
      </c>
      <c r="D10" s="59">
        <v>48</v>
      </c>
      <c r="E10" s="60" t="str">
        <f>NAMES!P12</f>
        <v/>
      </c>
      <c r="F10" s="133" t="str">
        <f>NAMES!Q12</f>
        <v/>
      </c>
      <c r="G10" s="8">
        <v>88</v>
      </c>
      <c r="H10" s="60" t="str">
        <f>NAMES!T12</f>
        <v/>
      </c>
      <c r="I10" s="133" t="str">
        <f>NAMES!U12</f>
        <v/>
      </c>
      <c r="J10" s="8">
        <v>128</v>
      </c>
      <c r="K10" s="60" t="str">
        <f>NAMES!X12</f>
        <v/>
      </c>
      <c r="L10" s="133" t="str">
        <f>NAMES!Y12</f>
        <v/>
      </c>
      <c r="Q10" t="str">
        <f t="shared" si="0"/>
        <v/>
      </c>
    </row>
    <row r="11" spans="1:19" ht="15" x14ac:dyDescent="0.2">
      <c r="A11" s="59">
        <v>9</v>
      </c>
      <c r="B11" s="60" t="str">
        <f>NAMES!L13</f>
        <v/>
      </c>
      <c r="C11" s="133" t="str">
        <f>IF(B11="","",NAMES!M13)</f>
        <v/>
      </c>
      <c r="D11" s="59">
        <v>49</v>
      </c>
      <c r="E11" s="60" t="str">
        <f>NAMES!P13</f>
        <v/>
      </c>
      <c r="F11" s="133" t="str">
        <f>NAMES!Q13</f>
        <v/>
      </c>
      <c r="G11" s="8">
        <v>89</v>
      </c>
      <c r="H11" s="60" t="str">
        <f>NAMES!T13</f>
        <v/>
      </c>
      <c r="I11" s="133" t="str">
        <f>NAMES!U13</f>
        <v/>
      </c>
      <c r="J11" s="8">
        <v>129</v>
      </c>
      <c r="K11" s="60" t="str">
        <f>NAMES!X13</f>
        <v/>
      </c>
      <c r="L11" s="133" t="str">
        <f>NAMES!Y13</f>
        <v/>
      </c>
      <c r="Q11" t="str">
        <f t="shared" si="0"/>
        <v/>
      </c>
    </row>
    <row r="12" spans="1:19" ht="15" x14ac:dyDescent="0.2">
      <c r="A12" s="59">
        <v>10</v>
      </c>
      <c r="B12" s="60" t="str">
        <f>NAMES!L14</f>
        <v/>
      </c>
      <c r="C12" s="133" t="str">
        <f>IF(B12="","",NAMES!M14)</f>
        <v/>
      </c>
      <c r="D12" s="59">
        <v>50</v>
      </c>
      <c r="E12" s="60" t="str">
        <f>NAMES!P14</f>
        <v/>
      </c>
      <c r="F12" s="133" t="str">
        <f>NAMES!Q14</f>
        <v/>
      </c>
      <c r="G12" s="8">
        <v>90</v>
      </c>
      <c r="H12" s="60" t="str">
        <f>NAMES!T14</f>
        <v/>
      </c>
      <c r="I12" s="133" t="str">
        <f>NAMES!U14</f>
        <v/>
      </c>
      <c r="J12" s="8">
        <v>130</v>
      </c>
      <c r="K12" s="60" t="str">
        <f>NAMES!X14</f>
        <v/>
      </c>
      <c r="L12" s="133" t="str">
        <f>NAMES!Y14</f>
        <v/>
      </c>
      <c r="Q12" t="str">
        <f t="shared" si="0"/>
        <v/>
      </c>
    </row>
    <row r="13" spans="1:19" ht="15" x14ac:dyDescent="0.2">
      <c r="A13" s="59">
        <v>11</v>
      </c>
      <c r="B13" s="60" t="str">
        <f>NAMES!L15</f>
        <v/>
      </c>
      <c r="C13" s="133" t="str">
        <f>IF(B13="","",NAMES!M15)</f>
        <v/>
      </c>
      <c r="D13" s="59">
        <v>51</v>
      </c>
      <c r="E13" s="60" t="str">
        <f>NAMES!P15</f>
        <v/>
      </c>
      <c r="F13" s="133" t="str">
        <f>NAMES!Q15</f>
        <v/>
      </c>
      <c r="G13" s="8">
        <v>91</v>
      </c>
      <c r="H13" s="60" t="str">
        <f>NAMES!T15</f>
        <v/>
      </c>
      <c r="I13" s="133" t="str">
        <f>NAMES!U15</f>
        <v/>
      </c>
      <c r="J13" s="8">
        <v>131</v>
      </c>
      <c r="K13" s="60" t="str">
        <f>NAMES!X15</f>
        <v/>
      </c>
      <c r="L13" s="133" t="str">
        <f>NAMES!Y15</f>
        <v/>
      </c>
      <c r="Q13" t="str">
        <f t="shared" si="0"/>
        <v/>
      </c>
    </row>
    <row r="14" spans="1:19" ht="15" x14ac:dyDescent="0.2">
      <c r="A14" s="59">
        <v>12</v>
      </c>
      <c r="B14" s="60" t="str">
        <f>NAMES!L16</f>
        <v/>
      </c>
      <c r="C14" s="133" t="str">
        <f>IF(B14="","",NAMES!M16)</f>
        <v/>
      </c>
      <c r="D14" s="59">
        <v>52</v>
      </c>
      <c r="E14" s="60" t="str">
        <f>NAMES!P16</f>
        <v/>
      </c>
      <c r="F14" s="133" t="str">
        <f>NAMES!Q16</f>
        <v/>
      </c>
      <c r="G14" s="8">
        <v>92</v>
      </c>
      <c r="H14" s="60" t="str">
        <f>NAMES!T16</f>
        <v/>
      </c>
      <c r="I14" s="133" t="str">
        <f>NAMES!U16</f>
        <v/>
      </c>
      <c r="J14" s="8">
        <v>132</v>
      </c>
      <c r="K14" s="60" t="str">
        <f>NAMES!X16</f>
        <v/>
      </c>
      <c r="L14" s="133" t="str">
        <f>NAMES!Y16</f>
        <v/>
      </c>
      <c r="Q14" t="str">
        <f t="shared" si="0"/>
        <v/>
      </c>
    </row>
    <row r="15" spans="1:19" ht="15" x14ac:dyDescent="0.2">
      <c r="A15" s="59">
        <v>13</v>
      </c>
      <c r="B15" s="60" t="str">
        <f>NAMES!L17</f>
        <v/>
      </c>
      <c r="C15" s="133" t="str">
        <f>IF(B15="","",NAMES!M17)</f>
        <v/>
      </c>
      <c r="D15" s="59">
        <v>53</v>
      </c>
      <c r="E15" s="60" t="str">
        <f>NAMES!P17</f>
        <v/>
      </c>
      <c r="F15" s="133" t="str">
        <f>NAMES!Q17</f>
        <v/>
      </c>
      <c r="G15" s="8">
        <v>93</v>
      </c>
      <c r="H15" s="60" t="str">
        <f>NAMES!T17</f>
        <v/>
      </c>
      <c r="I15" s="133" t="str">
        <f>NAMES!U17</f>
        <v/>
      </c>
      <c r="J15" s="8">
        <v>133</v>
      </c>
      <c r="K15" s="60" t="str">
        <f>NAMES!X17</f>
        <v/>
      </c>
      <c r="L15" s="133" t="str">
        <f>NAMES!Y17</f>
        <v/>
      </c>
      <c r="Q15" t="str">
        <f t="shared" si="0"/>
        <v/>
      </c>
    </row>
    <row r="16" spans="1:19" ht="15" x14ac:dyDescent="0.2">
      <c r="A16" s="59">
        <v>14</v>
      </c>
      <c r="B16" s="60" t="str">
        <f>NAMES!L18</f>
        <v/>
      </c>
      <c r="C16" s="133" t="str">
        <f>IF(B16="","",NAMES!M18)</f>
        <v/>
      </c>
      <c r="D16" s="59">
        <v>54</v>
      </c>
      <c r="E16" s="60" t="str">
        <f>NAMES!P18</f>
        <v/>
      </c>
      <c r="F16" s="133" t="str">
        <f>NAMES!Q18</f>
        <v/>
      </c>
      <c r="G16" s="8">
        <v>94</v>
      </c>
      <c r="H16" s="60" t="str">
        <f>NAMES!T18</f>
        <v/>
      </c>
      <c r="I16" s="133" t="str">
        <f>NAMES!U18</f>
        <v/>
      </c>
      <c r="J16" s="8">
        <v>134</v>
      </c>
      <c r="K16" s="60" t="str">
        <f>NAMES!X18</f>
        <v/>
      </c>
      <c r="L16" s="133" t="str">
        <f>NAMES!Y18</f>
        <v/>
      </c>
      <c r="Q16" t="str">
        <f t="shared" si="0"/>
        <v/>
      </c>
    </row>
    <row r="17" spans="1:17" ht="15" x14ac:dyDescent="0.2">
      <c r="A17" s="59">
        <v>15</v>
      </c>
      <c r="B17" s="60" t="str">
        <f>NAMES!L19</f>
        <v/>
      </c>
      <c r="C17" s="133" t="str">
        <f>IF(B17="","",NAMES!M19)</f>
        <v/>
      </c>
      <c r="D17" s="59">
        <v>55</v>
      </c>
      <c r="E17" s="60" t="str">
        <f>NAMES!P19</f>
        <v/>
      </c>
      <c r="F17" s="133" t="str">
        <f>NAMES!Q19</f>
        <v/>
      </c>
      <c r="G17" s="8">
        <v>95</v>
      </c>
      <c r="H17" s="60" t="str">
        <f>NAMES!T19</f>
        <v/>
      </c>
      <c r="I17" s="133" t="str">
        <f>NAMES!U19</f>
        <v/>
      </c>
      <c r="J17" s="8">
        <v>135</v>
      </c>
      <c r="K17" s="60" t="str">
        <f>NAMES!X19</f>
        <v/>
      </c>
      <c r="L17" s="133" t="str">
        <f>NAMES!Y19</f>
        <v/>
      </c>
      <c r="Q17" t="str">
        <f t="shared" si="0"/>
        <v/>
      </c>
    </row>
    <row r="18" spans="1:17" ht="15" x14ac:dyDescent="0.2">
      <c r="A18" s="59">
        <v>16</v>
      </c>
      <c r="B18" s="60" t="str">
        <f>NAMES!L20</f>
        <v/>
      </c>
      <c r="C18" s="133" t="str">
        <f>IF(B18="","",NAMES!M20)</f>
        <v/>
      </c>
      <c r="D18" s="59">
        <v>56</v>
      </c>
      <c r="E18" s="60" t="str">
        <f>NAMES!P20</f>
        <v/>
      </c>
      <c r="F18" s="133" t="str">
        <f>NAMES!Q20</f>
        <v/>
      </c>
      <c r="G18" s="8">
        <v>96</v>
      </c>
      <c r="H18" s="60" t="str">
        <f>NAMES!T20</f>
        <v/>
      </c>
      <c r="I18" s="133" t="str">
        <f>NAMES!U20</f>
        <v/>
      </c>
      <c r="J18" s="8">
        <v>136</v>
      </c>
      <c r="K18" s="60" t="str">
        <f>NAMES!X20</f>
        <v/>
      </c>
      <c r="L18" s="133" t="str">
        <f>NAMES!Y20</f>
        <v/>
      </c>
      <c r="Q18" t="str">
        <f t="shared" si="0"/>
        <v/>
      </c>
    </row>
    <row r="19" spans="1:17" ht="15" x14ac:dyDescent="0.2">
      <c r="A19" s="59">
        <v>17</v>
      </c>
      <c r="B19" s="60" t="str">
        <f>NAMES!L21</f>
        <v/>
      </c>
      <c r="C19" s="133" t="str">
        <f>IF(B19="","",NAMES!M21)</f>
        <v/>
      </c>
      <c r="D19" s="59">
        <v>57</v>
      </c>
      <c r="E19" s="60" t="str">
        <f>NAMES!P21</f>
        <v/>
      </c>
      <c r="F19" s="133" t="str">
        <f>NAMES!Q21</f>
        <v/>
      </c>
      <c r="G19" s="8">
        <v>97</v>
      </c>
      <c r="H19" s="60" t="str">
        <f>NAMES!T21</f>
        <v/>
      </c>
      <c r="I19" s="133" t="str">
        <f>NAMES!U21</f>
        <v/>
      </c>
      <c r="J19" s="8">
        <v>137</v>
      </c>
      <c r="K19" s="60" t="str">
        <f>NAMES!X21</f>
        <v/>
      </c>
      <c r="L19" s="133" t="str">
        <f>NAMES!Y21</f>
        <v/>
      </c>
      <c r="Q19" t="str">
        <f t="shared" si="0"/>
        <v/>
      </c>
    </row>
    <row r="20" spans="1:17" ht="15" x14ac:dyDescent="0.2">
      <c r="A20" s="59">
        <v>18</v>
      </c>
      <c r="B20" s="60" t="str">
        <f>NAMES!L22</f>
        <v/>
      </c>
      <c r="C20" s="133" t="str">
        <f>IF(B20="","",NAMES!M22)</f>
        <v/>
      </c>
      <c r="D20" s="59">
        <v>58</v>
      </c>
      <c r="E20" s="60" t="str">
        <f>NAMES!P22</f>
        <v/>
      </c>
      <c r="F20" s="133" t="str">
        <f>NAMES!Q22</f>
        <v/>
      </c>
      <c r="G20" s="8">
        <v>98</v>
      </c>
      <c r="H20" s="60" t="str">
        <f>NAMES!T22</f>
        <v/>
      </c>
      <c r="I20" s="133" t="str">
        <f>NAMES!U22</f>
        <v/>
      </c>
      <c r="J20" s="8">
        <v>138</v>
      </c>
      <c r="K20" s="60" t="str">
        <f>NAMES!X22</f>
        <v/>
      </c>
      <c r="L20" s="133" t="str">
        <f>NAMES!Y22</f>
        <v/>
      </c>
      <c r="Q20" t="str">
        <f t="shared" si="0"/>
        <v/>
      </c>
    </row>
    <row r="21" spans="1:17" ht="15" x14ac:dyDescent="0.2">
      <c r="A21" s="59">
        <v>19</v>
      </c>
      <c r="B21" s="60" t="str">
        <f>NAMES!L23</f>
        <v/>
      </c>
      <c r="C21" s="133" t="str">
        <f>IF(B21="","",NAMES!M23)</f>
        <v/>
      </c>
      <c r="D21" s="59">
        <v>59</v>
      </c>
      <c r="E21" s="60" t="str">
        <f>NAMES!P23</f>
        <v/>
      </c>
      <c r="F21" s="133" t="str">
        <f>NAMES!Q23</f>
        <v/>
      </c>
      <c r="G21" s="8">
        <v>99</v>
      </c>
      <c r="H21" s="60" t="str">
        <f>NAMES!T23</f>
        <v/>
      </c>
      <c r="I21" s="133" t="str">
        <f>NAMES!U23</f>
        <v/>
      </c>
      <c r="J21" s="8">
        <v>139</v>
      </c>
      <c r="K21" s="60" t="str">
        <f>NAMES!X23</f>
        <v/>
      </c>
      <c r="L21" s="133" t="str">
        <f>NAMES!Y23</f>
        <v/>
      </c>
      <c r="Q21" t="str">
        <f t="shared" si="0"/>
        <v/>
      </c>
    </row>
    <row r="22" spans="1:17" ht="15" x14ac:dyDescent="0.2">
      <c r="A22" s="59">
        <v>20</v>
      </c>
      <c r="B22" s="60" t="str">
        <f>NAMES!L24</f>
        <v/>
      </c>
      <c r="C22" s="133" t="str">
        <f>IF(B22="","",NAMES!M24)</f>
        <v/>
      </c>
      <c r="D22" s="59">
        <v>60</v>
      </c>
      <c r="E22" s="60" t="str">
        <f>NAMES!P24</f>
        <v/>
      </c>
      <c r="F22" s="133" t="str">
        <f>NAMES!Q24</f>
        <v/>
      </c>
      <c r="G22" s="8">
        <v>100</v>
      </c>
      <c r="H22" s="60" t="str">
        <f>NAMES!T24</f>
        <v/>
      </c>
      <c r="I22" s="133" t="str">
        <f>NAMES!U24</f>
        <v/>
      </c>
      <c r="J22" s="8">
        <v>140</v>
      </c>
      <c r="K22" s="60" t="str">
        <f>NAMES!X24</f>
        <v/>
      </c>
      <c r="L22" s="133" t="str">
        <f>NAMES!Y24</f>
        <v/>
      </c>
      <c r="Q22" t="str">
        <f t="shared" si="0"/>
        <v/>
      </c>
    </row>
    <row r="23" spans="1:17" ht="15" x14ac:dyDescent="0.2">
      <c r="A23" s="59">
        <v>21</v>
      </c>
      <c r="B23" s="60" t="str">
        <f>NAMES!L25</f>
        <v/>
      </c>
      <c r="C23" s="133" t="str">
        <f>IF(B23="","",NAMES!M25)</f>
        <v/>
      </c>
      <c r="D23" s="59">
        <v>61</v>
      </c>
      <c r="E23" s="60" t="str">
        <f>NAMES!P25</f>
        <v/>
      </c>
      <c r="F23" s="133" t="str">
        <f>NAMES!Q25</f>
        <v/>
      </c>
      <c r="G23" s="8">
        <v>101</v>
      </c>
      <c r="H23" s="60" t="str">
        <f>NAMES!T25</f>
        <v/>
      </c>
      <c r="I23" s="133" t="str">
        <f>NAMES!U25</f>
        <v/>
      </c>
      <c r="J23" s="8">
        <v>141</v>
      </c>
      <c r="K23" s="60" t="str">
        <f>NAMES!X25</f>
        <v/>
      </c>
      <c r="L23" s="133" t="str">
        <f>NAMES!Y25</f>
        <v/>
      </c>
      <c r="Q23" t="str">
        <f t="shared" si="0"/>
        <v/>
      </c>
    </row>
    <row r="24" spans="1:17" ht="15" x14ac:dyDescent="0.2">
      <c r="A24" s="59">
        <v>22</v>
      </c>
      <c r="B24" s="60" t="str">
        <f>NAMES!L26</f>
        <v/>
      </c>
      <c r="C24" s="133" t="str">
        <f>IF(B24="","",NAMES!M26)</f>
        <v/>
      </c>
      <c r="D24" s="59">
        <v>62</v>
      </c>
      <c r="E24" s="60" t="str">
        <f>NAMES!P26</f>
        <v/>
      </c>
      <c r="F24" s="133" t="str">
        <f>NAMES!Q26</f>
        <v/>
      </c>
      <c r="G24" s="8">
        <v>102</v>
      </c>
      <c r="H24" s="60" t="str">
        <f>NAMES!T26</f>
        <v/>
      </c>
      <c r="I24" s="133" t="str">
        <f>NAMES!U26</f>
        <v/>
      </c>
      <c r="J24" s="8">
        <v>142</v>
      </c>
      <c r="K24" s="60" t="str">
        <f>NAMES!X26</f>
        <v/>
      </c>
      <c r="L24" s="133" t="str">
        <f>NAMES!Y26</f>
        <v/>
      </c>
      <c r="Q24" t="str">
        <f t="shared" si="0"/>
        <v/>
      </c>
    </row>
    <row r="25" spans="1:17" ht="15" x14ac:dyDescent="0.2">
      <c r="A25" s="59">
        <v>23</v>
      </c>
      <c r="B25" s="60" t="str">
        <f>NAMES!L27</f>
        <v/>
      </c>
      <c r="C25" s="133" t="str">
        <f>IF(B25="","",NAMES!M27)</f>
        <v/>
      </c>
      <c r="D25" s="59">
        <v>63</v>
      </c>
      <c r="E25" s="60" t="str">
        <f>NAMES!P27</f>
        <v/>
      </c>
      <c r="F25" s="133" t="str">
        <f>NAMES!Q27</f>
        <v/>
      </c>
      <c r="G25" s="8">
        <v>103</v>
      </c>
      <c r="H25" s="60" t="str">
        <f>NAMES!T27</f>
        <v/>
      </c>
      <c r="I25" s="133" t="str">
        <f>NAMES!U27</f>
        <v/>
      </c>
      <c r="J25" s="8">
        <v>143</v>
      </c>
      <c r="K25" s="60" t="str">
        <f>NAMES!X27</f>
        <v/>
      </c>
      <c r="L25" s="133" t="str">
        <f>NAMES!Y27</f>
        <v/>
      </c>
      <c r="Q25" t="str">
        <f t="shared" si="0"/>
        <v/>
      </c>
    </row>
    <row r="26" spans="1:17" ht="15" x14ac:dyDescent="0.2">
      <c r="A26" s="59">
        <v>24</v>
      </c>
      <c r="B26" s="60" t="str">
        <f>NAMES!L28</f>
        <v/>
      </c>
      <c r="C26" s="133" t="str">
        <f>IF(B26="","",NAMES!M28)</f>
        <v/>
      </c>
      <c r="D26" s="59">
        <v>64</v>
      </c>
      <c r="E26" s="60" t="str">
        <f>NAMES!P28</f>
        <v/>
      </c>
      <c r="F26" s="133" t="str">
        <f>NAMES!Q28</f>
        <v/>
      </c>
      <c r="G26" s="8">
        <v>104</v>
      </c>
      <c r="H26" s="60" t="str">
        <f>NAMES!T28</f>
        <v/>
      </c>
      <c r="I26" s="133" t="str">
        <f>NAMES!U28</f>
        <v/>
      </c>
      <c r="J26" s="8">
        <v>144</v>
      </c>
      <c r="K26" s="60" t="str">
        <f>NAMES!X28</f>
        <v/>
      </c>
      <c r="L26" s="133" t="str">
        <f>NAMES!Y28</f>
        <v/>
      </c>
      <c r="Q26" t="str">
        <f t="shared" si="0"/>
        <v/>
      </c>
    </row>
    <row r="27" spans="1:17" ht="15" x14ac:dyDescent="0.2">
      <c r="A27" s="59">
        <v>25</v>
      </c>
      <c r="B27" s="60" t="str">
        <f>NAMES!L29</f>
        <v/>
      </c>
      <c r="C27" s="133" t="str">
        <f>IF(B27="","",NAMES!M29)</f>
        <v/>
      </c>
      <c r="D27" s="59">
        <v>65</v>
      </c>
      <c r="E27" s="60" t="str">
        <f>NAMES!P29</f>
        <v/>
      </c>
      <c r="F27" s="133" t="str">
        <f>NAMES!Q29</f>
        <v/>
      </c>
      <c r="G27" s="8">
        <v>105</v>
      </c>
      <c r="H27" s="60" t="str">
        <f>NAMES!T29</f>
        <v/>
      </c>
      <c r="I27" s="133" t="str">
        <f>NAMES!U29</f>
        <v/>
      </c>
      <c r="J27" s="8">
        <v>145</v>
      </c>
      <c r="K27" s="60" t="str">
        <f>NAMES!X29</f>
        <v/>
      </c>
      <c r="L27" s="133" t="str">
        <f>NAMES!Y29</f>
        <v/>
      </c>
      <c r="Q27" t="str">
        <f t="shared" si="0"/>
        <v/>
      </c>
    </row>
    <row r="28" spans="1:17" ht="15" x14ac:dyDescent="0.2">
      <c r="A28" s="59">
        <v>26</v>
      </c>
      <c r="B28" s="60" t="str">
        <f>NAMES!L30</f>
        <v/>
      </c>
      <c r="C28" s="133" t="str">
        <f>IF(B28="","",NAMES!M30)</f>
        <v/>
      </c>
      <c r="D28" s="59">
        <v>66</v>
      </c>
      <c r="E28" s="60" t="str">
        <f>NAMES!P30</f>
        <v/>
      </c>
      <c r="F28" s="133" t="str">
        <f>NAMES!Q30</f>
        <v/>
      </c>
      <c r="G28" s="8">
        <v>106</v>
      </c>
      <c r="H28" s="60" t="str">
        <f>NAMES!T30</f>
        <v/>
      </c>
      <c r="I28" s="133" t="str">
        <f>NAMES!U30</f>
        <v/>
      </c>
      <c r="J28" s="8">
        <v>146</v>
      </c>
      <c r="K28" s="60" t="str">
        <f>NAMES!X30</f>
        <v/>
      </c>
      <c r="L28" s="133" t="str">
        <f>NAMES!Y30</f>
        <v/>
      </c>
      <c r="Q28" t="str">
        <f t="shared" si="0"/>
        <v/>
      </c>
    </row>
    <row r="29" spans="1:17" ht="15" x14ac:dyDescent="0.2">
      <c r="A29" s="59">
        <v>27</v>
      </c>
      <c r="B29" s="60" t="str">
        <f>NAMES!L31</f>
        <v/>
      </c>
      <c r="C29" s="133" t="str">
        <f>IF(B29="","",NAMES!M31)</f>
        <v/>
      </c>
      <c r="D29" s="59">
        <v>67</v>
      </c>
      <c r="E29" s="60" t="str">
        <f>NAMES!P31</f>
        <v/>
      </c>
      <c r="F29" s="133" t="str">
        <f>NAMES!Q31</f>
        <v/>
      </c>
      <c r="G29" s="8">
        <v>107</v>
      </c>
      <c r="H29" s="60" t="str">
        <f>NAMES!T31</f>
        <v/>
      </c>
      <c r="I29" s="133" t="str">
        <f>NAMES!U31</f>
        <v/>
      </c>
      <c r="J29" s="8">
        <v>147</v>
      </c>
      <c r="K29" s="60" t="str">
        <f>NAMES!X31</f>
        <v/>
      </c>
      <c r="L29" s="133" t="str">
        <f>NAMES!Y31</f>
        <v/>
      </c>
      <c r="Q29" t="str">
        <f t="shared" si="0"/>
        <v/>
      </c>
    </row>
    <row r="30" spans="1:17" ht="15" x14ac:dyDescent="0.2">
      <c r="A30" s="59">
        <v>28</v>
      </c>
      <c r="B30" s="60" t="str">
        <f>NAMES!L32</f>
        <v/>
      </c>
      <c r="C30" s="133" t="str">
        <f>IF(B30="","",NAMES!M32)</f>
        <v/>
      </c>
      <c r="D30" s="59">
        <v>68</v>
      </c>
      <c r="E30" s="60" t="str">
        <f>NAMES!P32</f>
        <v/>
      </c>
      <c r="F30" s="133" t="str">
        <f>NAMES!Q32</f>
        <v/>
      </c>
      <c r="G30" s="8">
        <v>108</v>
      </c>
      <c r="H30" s="60" t="str">
        <f>NAMES!T32</f>
        <v/>
      </c>
      <c r="I30" s="133" t="str">
        <f>NAMES!U32</f>
        <v/>
      </c>
      <c r="J30" s="8">
        <v>148</v>
      </c>
      <c r="K30" s="60" t="str">
        <f>NAMES!X32</f>
        <v/>
      </c>
      <c r="L30" s="133" t="str">
        <f>NAMES!Y32</f>
        <v/>
      </c>
      <c r="Q30" t="str">
        <f t="shared" si="0"/>
        <v/>
      </c>
    </row>
    <row r="31" spans="1:17" ht="15" x14ac:dyDescent="0.2">
      <c r="A31" s="59">
        <v>29</v>
      </c>
      <c r="B31" s="60" t="str">
        <f>NAMES!L33</f>
        <v/>
      </c>
      <c r="C31" s="133" t="str">
        <f>IF(B31="","",NAMES!M33)</f>
        <v/>
      </c>
      <c r="D31" s="59">
        <v>69</v>
      </c>
      <c r="E31" s="60" t="str">
        <f>NAMES!P33</f>
        <v/>
      </c>
      <c r="F31" s="133" t="str">
        <f>NAMES!Q33</f>
        <v/>
      </c>
      <c r="G31" s="8">
        <v>109</v>
      </c>
      <c r="H31" s="60" t="str">
        <f>NAMES!T33</f>
        <v/>
      </c>
      <c r="I31" s="133" t="str">
        <f>NAMES!U33</f>
        <v/>
      </c>
      <c r="J31" s="8">
        <v>149</v>
      </c>
      <c r="K31" s="60" t="str">
        <f>NAMES!X33</f>
        <v/>
      </c>
      <c r="L31" s="133" t="str">
        <f>NAMES!Y33</f>
        <v/>
      </c>
      <c r="Q31" t="str">
        <f t="shared" si="0"/>
        <v/>
      </c>
    </row>
    <row r="32" spans="1:17" ht="15" x14ac:dyDescent="0.2">
      <c r="A32" s="59">
        <v>30</v>
      </c>
      <c r="B32" s="60" t="str">
        <f>NAMES!L34</f>
        <v/>
      </c>
      <c r="C32" s="133" t="str">
        <f>IF(B32="","",NAMES!M34)</f>
        <v/>
      </c>
      <c r="D32" s="59">
        <v>70</v>
      </c>
      <c r="E32" s="60" t="str">
        <f>NAMES!P34</f>
        <v/>
      </c>
      <c r="F32" s="133" t="str">
        <f>NAMES!Q34</f>
        <v/>
      </c>
      <c r="G32" s="8">
        <v>110</v>
      </c>
      <c r="H32" s="60" t="str">
        <f>NAMES!T34</f>
        <v/>
      </c>
      <c r="I32" s="133" t="str">
        <f>NAMES!U34</f>
        <v/>
      </c>
      <c r="J32" s="8">
        <v>150</v>
      </c>
      <c r="K32" s="60" t="str">
        <f>NAMES!X34</f>
        <v/>
      </c>
      <c r="L32" s="133" t="str">
        <f>NAMES!Y34</f>
        <v/>
      </c>
      <c r="Q32" t="str">
        <f t="shared" si="0"/>
        <v/>
      </c>
    </row>
    <row r="33" spans="1:17" ht="15" x14ac:dyDescent="0.2">
      <c r="A33" s="59">
        <v>31</v>
      </c>
      <c r="B33" s="60" t="str">
        <f>NAMES!L35</f>
        <v/>
      </c>
      <c r="C33" s="133" t="str">
        <f>IF(B33="","",NAMES!M35)</f>
        <v/>
      </c>
      <c r="D33" s="59">
        <v>71</v>
      </c>
      <c r="E33" s="60" t="str">
        <f>NAMES!P35</f>
        <v/>
      </c>
      <c r="F33" s="133" t="str">
        <f>NAMES!Q35</f>
        <v/>
      </c>
      <c r="G33" s="8">
        <v>111</v>
      </c>
      <c r="H33" s="60" t="str">
        <f>NAMES!T35</f>
        <v/>
      </c>
      <c r="I33" s="133" t="str">
        <f>NAMES!U35</f>
        <v/>
      </c>
      <c r="J33" s="8">
        <v>151</v>
      </c>
      <c r="K33" s="60" t="str">
        <f>NAMES!X35</f>
        <v/>
      </c>
      <c r="L33" s="133" t="str">
        <f>NAMES!Y35</f>
        <v/>
      </c>
      <c r="Q33" t="str">
        <f t="shared" si="0"/>
        <v/>
      </c>
    </row>
    <row r="34" spans="1:17" ht="15" x14ac:dyDescent="0.2">
      <c r="A34" s="59">
        <v>32</v>
      </c>
      <c r="B34" s="60" t="str">
        <f>NAMES!L36</f>
        <v/>
      </c>
      <c r="C34" s="133" t="str">
        <f>IF(B34="","",NAMES!M36)</f>
        <v/>
      </c>
      <c r="D34" s="59">
        <v>72</v>
      </c>
      <c r="E34" s="60" t="str">
        <f>NAMES!P36</f>
        <v/>
      </c>
      <c r="F34" s="133" t="str">
        <f>NAMES!Q36</f>
        <v/>
      </c>
      <c r="G34" s="8">
        <v>112</v>
      </c>
      <c r="H34" s="60" t="str">
        <f>NAMES!T36</f>
        <v/>
      </c>
      <c r="I34" s="133" t="str">
        <f>NAMES!U36</f>
        <v/>
      </c>
      <c r="J34" s="8">
        <v>152</v>
      </c>
      <c r="K34" s="60" t="str">
        <f>NAMES!X36</f>
        <v/>
      </c>
      <c r="L34" s="133" t="str">
        <f>NAMES!Y36</f>
        <v/>
      </c>
      <c r="Q34" t="str">
        <f t="shared" si="0"/>
        <v/>
      </c>
    </row>
    <row r="35" spans="1:17" ht="15" x14ac:dyDescent="0.2">
      <c r="A35" s="59">
        <v>33</v>
      </c>
      <c r="B35" s="60" t="str">
        <f>NAMES!L37</f>
        <v/>
      </c>
      <c r="C35" s="133" t="str">
        <f>IF(B35="","",NAMES!M37)</f>
        <v/>
      </c>
      <c r="D35" s="59">
        <v>73</v>
      </c>
      <c r="E35" s="60" t="str">
        <f>NAMES!P37</f>
        <v/>
      </c>
      <c r="F35" s="133" t="str">
        <f>NAMES!Q37</f>
        <v/>
      </c>
      <c r="G35" s="8">
        <v>113</v>
      </c>
      <c r="H35" s="60" t="str">
        <f>NAMES!T37</f>
        <v/>
      </c>
      <c r="I35" s="133" t="str">
        <f>NAMES!U37</f>
        <v/>
      </c>
      <c r="J35" s="8">
        <v>153</v>
      </c>
      <c r="K35" s="60" t="str">
        <f>NAMES!X37</f>
        <v/>
      </c>
      <c r="L35" s="133" t="str">
        <f>NAMES!Y37</f>
        <v/>
      </c>
      <c r="Q35" t="str">
        <f t="shared" si="0"/>
        <v/>
      </c>
    </row>
    <row r="36" spans="1:17" ht="15" x14ac:dyDescent="0.2">
      <c r="A36" s="59">
        <v>34</v>
      </c>
      <c r="B36" s="60" t="str">
        <f>NAMES!L38</f>
        <v/>
      </c>
      <c r="C36" s="133" t="str">
        <f>IF(B36="","",NAMES!M38)</f>
        <v/>
      </c>
      <c r="D36" s="59">
        <v>74</v>
      </c>
      <c r="E36" s="60" t="str">
        <f>NAMES!P38</f>
        <v/>
      </c>
      <c r="F36" s="133" t="str">
        <f>NAMES!Q38</f>
        <v/>
      </c>
      <c r="G36" s="8">
        <v>114</v>
      </c>
      <c r="H36" s="60" t="str">
        <f>NAMES!T38</f>
        <v/>
      </c>
      <c r="I36" s="133" t="str">
        <f>NAMES!U38</f>
        <v/>
      </c>
      <c r="J36" s="8">
        <v>154</v>
      </c>
      <c r="K36" s="60" t="str">
        <f>NAMES!X38</f>
        <v/>
      </c>
      <c r="L36" s="133" t="str">
        <f>NAMES!Y38</f>
        <v/>
      </c>
      <c r="Q36" t="str">
        <f t="shared" si="0"/>
        <v/>
      </c>
    </row>
    <row r="37" spans="1:17" ht="15" x14ac:dyDescent="0.2">
      <c r="A37" s="59">
        <v>35</v>
      </c>
      <c r="B37" s="60" t="str">
        <f>NAMES!L39</f>
        <v/>
      </c>
      <c r="C37" s="133" t="str">
        <f>IF(B37="","",NAMES!M39)</f>
        <v/>
      </c>
      <c r="D37" s="59">
        <v>75</v>
      </c>
      <c r="E37" s="60" t="str">
        <f>NAMES!P39</f>
        <v/>
      </c>
      <c r="F37" s="133" t="str">
        <f>NAMES!Q39</f>
        <v/>
      </c>
      <c r="G37" s="8">
        <v>115</v>
      </c>
      <c r="H37" s="60" t="str">
        <f>NAMES!T39</f>
        <v/>
      </c>
      <c r="I37" s="133" t="str">
        <f>NAMES!U39</f>
        <v/>
      </c>
      <c r="J37" s="8">
        <v>155</v>
      </c>
      <c r="K37" s="60" t="str">
        <f>NAMES!X39</f>
        <v/>
      </c>
      <c r="L37" s="133" t="str">
        <f>NAMES!Y39</f>
        <v/>
      </c>
      <c r="Q37" t="str">
        <f t="shared" si="0"/>
        <v/>
      </c>
    </row>
    <row r="38" spans="1:17" ht="15" x14ac:dyDescent="0.2">
      <c r="A38" s="59">
        <v>36</v>
      </c>
      <c r="B38" s="60" t="str">
        <f>NAMES!L40</f>
        <v/>
      </c>
      <c r="C38" s="133" t="str">
        <f>IF(B38="","",NAMES!M40)</f>
        <v/>
      </c>
      <c r="D38" s="59">
        <v>76</v>
      </c>
      <c r="E38" s="60" t="str">
        <f>NAMES!P40</f>
        <v/>
      </c>
      <c r="F38" s="133" t="str">
        <f>NAMES!Q40</f>
        <v/>
      </c>
      <c r="G38" s="8">
        <v>116</v>
      </c>
      <c r="H38" s="60" t="str">
        <f>NAMES!T40</f>
        <v/>
      </c>
      <c r="I38" s="133" t="str">
        <f>NAMES!U40</f>
        <v/>
      </c>
      <c r="J38" s="8">
        <v>156</v>
      </c>
      <c r="K38" s="60" t="str">
        <f>NAMES!X40</f>
        <v/>
      </c>
      <c r="L38" s="133" t="str">
        <f>NAMES!Y40</f>
        <v/>
      </c>
      <c r="Q38" t="str">
        <f t="shared" si="0"/>
        <v/>
      </c>
    </row>
  </sheetData>
  <sheetProtection sheet="1" selectLockedCells="1"/>
  <phoneticPr fontId="0" type="noConversion"/>
  <pageMargins left="0.75" right="0.75" top="0.56999999999999995" bottom="1" header="0.5" footer="0.5"/>
  <pageSetup scale="88" orientation="landscape" horizontalDpi="4294967295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6"/>
  <sheetViews>
    <sheetView showZeros="0" topLeftCell="B1" zoomScale="75" zoomScaleNormal="75" workbookViewId="0">
      <selection activeCell="S1" sqref="S1"/>
    </sheetView>
  </sheetViews>
  <sheetFormatPr defaultRowHeight="12.75" x14ac:dyDescent="0.2"/>
  <cols>
    <col min="1" max="1" width="5.85546875" hidden="1" customWidth="1"/>
    <col min="2" max="2" width="6.140625" style="4" customWidth="1"/>
    <col min="3" max="3" width="5.42578125" customWidth="1"/>
    <col min="4" max="4" width="9.7109375" customWidth="1"/>
    <col min="5" max="5" width="25.42578125" customWidth="1"/>
    <col min="6" max="6" width="5.7109375" style="4" customWidth="1"/>
    <col min="7" max="7" width="7" hidden="1" customWidth="1"/>
    <col min="8" max="8" width="25.7109375" customWidth="1"/>
    <col min="9" max="9" width="5.7109375" style="4" customWidth="1"/>
    <col min="10" max="10" width="6.7109375" hidden="1" customWidth="1"/>
    <col min="11" max="11" width="25.7109375" customWidth="1"/>
    <col min="12" max="12" width="5.7109375" style="4" customWidth="1"/>
    <col min="13" max="13" width="7" hidden="1" customWidth="1"/>
    <col min="14" max="14" width="25.7109375" customWidth="1"/>
    <col min="15" max="15" width="5.7109375" style="4" customWidth="1"/>
    <col min="16" max="16" width="3.140625" customWidth="1"/>
    <col min="17" max="17" width="10.5703125" customWidth="1"/>
    <col min="18" max="18" width="2.140625" customWidth="1"/>
    <col min="20" max="20" width="9.140625" hidden="1" customWidth="1"/>
    <col min="21" max="21" width="9.85546875" bestFit="1" customWidth="1"/>
    <col min="22" max="22" width="3.42578125" customWidth="1"/>
    <col min="25" max="25" width="1.5703125" hidden="1" customWidth="1"/>
    <col min="26" max="31" width="0" hidden="1" customWidth="1"/>
    <col min="32" max="32" width="8.7109375" hidden="1" customWidth="1"/>
    <col min="33" max="33" width="9" customWidth="1"/>
  </cols>
  <sheetData>
    <row r="1" spans="1:32" ht="31.5" customHeight="1" thickBot="1" x14ac:dyDescent="0.4">
      <c r="B1" s="290"/>
      <c r="C1" s="291"/>
      <c r="D1" s="291"/>
      <c r="E1" s="292"/>
      <c r="F1" s="224"/>
      <c r="G1" s="212"/>
      <c r="H1" s="290"/>
      <c r="I1" s="293"/>
      <c r="J1" s="294"/>
      <c r="K1" s="295"/>
      <c r="L1" s="234"/>
      <c r="M1" s="211"/>
      <c r="N1" s="290"/>
      <c r="O1" s="293"/>
      <c r="P1" s="296"/>
      <c r="Q1" s="192" t="s">
        <v>134</v>
      </c>
      <c r="R1" s="75"/>
      <c r="S1" s="79"/>
      <c r="T1" s="75"/>
      <c r="W1" s="9" t="s">
        <v>79</v>
      </c>
    </row>
    <row r="2" spans="1:32" ht="21.75" customHeight="1" thickBot="1" x14ac:dyDescent="0.4">
      <c r="B2" s="289" t="s">
        <v>11</v>
      </c>
      <c r="C2" s="289"/>
      <c r="D2" s="289"/>
      <c r="E2" s="289"/>
      <c r="F2" s="289"/>
      <c r="G2" s="289"/>
      <c r="H2" s="289"/>
      <c r="I2" s="289"/>
      <c r="J2" s="289"/>
      <c r="K2" s="289"/>
      <c r="L2" s="289"/>
      <c r="M2" s="289"/>
      <c r="N2" s="289"/>
      <c r="O2" s="289"/>
      <c r="P2" s="289"/>
      <c r="Q2" s="289"/>
      <c r="R2" s="289"/>
      <c r="S2" s="289"/>
      <c r="U2" s="61" t="s">
        <v>33</v>
      </c>
      <c r="W2" s="65" t="s">
        <v>69</v>
      </c>
      <c r="X2" s="4"/>
    </row>
    <row r="3" spans="1:32" s="4" customFormat="1" x14ac:dyDescent="0.2">
      <c r="B3" s="4" t="s">
        <v>24</v>
      </c>
      <c r="C3" s="4" t="s">
        <v>5</v>
      </c>
      <c r="D3" s="4" t="s">
        <v>144</v>
      </c>
      <c r="E3" s="4" t="s">
        <v>0</v>
      </c>
      <c r="F3" s="230" t="s">
        <v>145</v>
      </c>
      <c r="H3" s="4" t="s">
        <v>1</v>
      </c>
      <c r="I3" s="230" t="s">
        <v>145</v>
      </c>
      <c r="K3" s="11" t="s">
        <v>23</v>
      </c>
      <c r="L3" s="230" t="s">
        <v>145</v>
      </c>
      <c r="M3" s="11"/>
      <c r="N3" s="4" t="s">
        <v>3</v>
      </c>
      <c r="O3" s="230" t="s">
        <v>145</v>
      </c>
      <c r="Q3" s="4" t="s">
        <v>4</v>
      </c>
      <c r="S3" s="4" t="s">
        <v>22</v>
      </c>
      <c r="U3" s="89">
        <v>36</v>
      </c>
      <c r="W3" s="287"/>
    </row>
    <row r="4" spans="1:32" s="2" customFormat="1" ht="13.5" thickBot="1" x14ac:dyDescent="0.25">
      <c r="B4" s="11"/>
      <c r="C4" s="200"/>
      <c r="D4" s="200"/>
      <c r="E4" s="200"/>
      <c r="F4" s="226" t="s">
        <v>57</v>
      </c>
      <c r="G4" s="200"/>
      <c r="H4" s="200"/>
      <c r="I4" s="226" t="s">
        <v>57</v>
      </c>
      <c r="J4" s="200"/>
      <c r="K4" s="200"/>
      <c r="L4" s="226" t="s">
        <v>57</v>
      </c>
      <c r="M4" s="200"/>
      <c r="N4" s="200"/>
      <c r="O4" s="226" t="s">
        <v>57</v>
      </c>
      <c r="W4" s="288"/>
      <c r="AA4" s="2">
        <v>1</v>
      </c>
      <c r="AB4" s="2">
        <v>2</v>
      </c>
      <c r="AC4" s="2">
        <v>3</v>
      </c>
      <c r="AD4" s="2">
        <v>4</v>
      </c>
      <c r="AE4" s="2">
        <v>5</v>
      </c>
      <c r="AF4" s="2">
        <v>6</v>
      </c>
    </row>
    <row r="5" spans="1:32" x14ac:dyDescent="0.2">
      <c r="A5" t="e">
        <f>T5</f>
        <v>#VALUE!</v>
      </c>
      <c r="B5" s="238" t="s">
        <v>150</v>
      </c>
      <c r="C5" s="202">
        <v>1</v>
      </c>
      <c r="D5" s="201" t="e">
        <f>IF(FLIGHTS!B3="","",(ABS(0.2*FLIGHTS!C3))+((FLIGHTS!F3*0.15+FLIGHTS!I3*0.1+FLIGHTS!L3*0.05)))</f>
        <v>#N/A</v>
      </c>
      <c r="E5" s="202" t="e">
        <f>VLOOKUP(Sheet1!A4,FLIGHTS!$A$3:$B$38,2)</f>
        <v>#N/A</v>
      </c>
      <c r="F5" s="164"/>
      <c r="G5" s="201" t="e">
        <f>IF(FLIGHTS!F3="","",ABS(FLIGHTS!F3))</f>
        <v>#N/A</v>
      </c>
      <c r="H5" s="202" t="e">
        <f>VLOOKUP(Sheet1!B4,FLIGHTS!$D$3:$E$38,2)</f>
        <v>#N/A</v>
      </c>
      <c r="I5" s="164"/>
      <c r="J5" s="201" t="e">
        <f>IF(FLIGHTS!H3="","",ABS(FLIGHTS!I3))</f>
        <v>#N/A</v>
      </c>
      <c r="K5" s="202" t="e">
        <f>VLOOKUP(Sheet1!C4,FLIGHTS!$G$3:$H$38,2)</f>
        <v>#N/A</v>
      </c>
      <c r="L5" s="164"/>
      <c r="M5" s="201" t="e">
        <f>IF(FLIGHTS!K3="","",ABS(FLIGHTS!L3))</f>
        <v>#N/A</v>
      </c>
      <c r="N5" s="202" t="e">
        <f>VLOOKUP(Sheet1!D4,FLIGHTS!$J$3:$K$38,2)</f>
        <v>#N/A</v>
      </c>
      <c r="O5" s="164"/>
      <c r="Q5" s="25"/>
      <c r="S5" s="90" t="str">
        <f>IF(Q5=0," ",SUM(Q5-D5))</f>
        <v xml:space="preserve"> </v>
      </c>
      <c r="T5" t="e">
        <f t="shared" ref="T5:T40" si="0">IF(C5="","",RANK(S5,S$5:S$40,1))</f>
        <v>#VALUE!</v>
      </c>
      <c r="U5" s="83" t="e">
        <f>IF(T5&gt;$U$3," ",T5)</f>
        <v>#VALUE!</v>
      </c>
      <c r="W5" s="287"/>
      <c r="Y5" s="100"/>
      <c r="Z5" s="100" t="str">
        <f>IF(Q5="","",U5+Y5)</f>
        <v/>
      </c>
      <c r="AA5" s="100" t="e">
        <f t="shared" ref="AA5:AA40" si="1">IF(C5="","",RANK(Z5,Z$5:Z$40,1))</f>
        <v>#VALUE!</v>
      </c>
      <c r="AB5" s="100" t="e">
        <f>E5</f>
        <v>#N/A</v>
      </c>
      <c r="AC5" s="100" t="e">
        <f>H5</f>
        <v>#N/A</v>
      </c>
      <c r="AD5" s="100" t="e">
        <f>K5</f>
        <v>#N/A</v>
      </c>
      <c r="AE5" s="100" t="e">
        <f>N5</f>
        <v>#N/A</v>
      </c>
      <c r="AF5" s="101" t="str">
        <f>S5</f>
        <v xml:space="preserve"> </v>
      </c>
    </row>
    <row r="6" spans="1:32" s="2" customFormat="1" ht="13.5" thickBot="1" x14ac:dyDescent="0.25">
      <c r="A6" t="e">
        <f t="shared" ref="A6:A40" si="2">T6</f>
        <v>#N/A</v>
      </c>
      <c r="B6" s="238" t="s">
        <v>152</v>
      </c>
      <c r="C6" s="202" t="e">
        <f>IF(C5&lt;FLIGHTS!Q$2,C5+1,"")</f>
        <v>#N/A</v>
      </c>
      <c r="D6" s="201" t="str">
        <f>IF(FLIGHTS!B4="","",(ABS(0.2*FLIGHTS!C4))+((FLIGHTS!F4*0.15+FLIGHTS!I4*0.1+FLIGHTS!L4*0.05)))</f>
        <v/>
      </c>
      <c r="E6" s="202" t="str">
        <f>VLOOKUP(Sheet1!A5,FLIGHTS!$A$3:$B$38,2)</f>
        <v/>
      </c>
      <c r="F6" s="164"/>
      <c r="G6" s="201" t="str">
        <f>IF(FLIGHTS!F4="","",ABS(FLIGHTS!F4))</f>
        <v/>
      </c>
      <c r="H6" s="202" t="str">
        <f>VLOOKUP(Sheet1!B5,FLIGHTS!$D$3:$E$38,2)</f>
        <v/>
      </c>
      <c r="I6" s="164"/>
      <c r="J6" s="201" t="str">
        <f>IF(FLIGHTS!H4="","",ABS(FLIGHTS!I4))</f>
        <v/>
      </c>
      <c r="K6" s="202" t="str">
        <f>VLOOKUP(Sheet1!C5,FLIGHTS!$G$3:$H$38,2)</f>
        <v/>
      </c>
      <c r="L6" s="164"/>
      <c r="M6" s="201" t="str">
        <f>IF(FLIGHTS!K4="","",ABS(FLIGHTS!L4))</f>
        <v/>
      </c>
      <c r="N6" s="202" t="str">
        <f>VLOOKUP(Sheet1!D5,FLIGHTS!$J$3:$K$38,2)</f>
        <v/>
      </c>
      <c r="O6" s="164"/>
      <c r="P6"/>
      <c r="Q6" s="25"/>
      <c r="S6" s="90" t="str">
        <f t="shared" ref="S6:S40" si="3">IF(Q6=0," ",SUM(Q6-D6))</f>
        <v xml:space="preserve"> </v>
      </c>
      <c r="T6" t="e">
        <f t="shared" si="0"/>
        <v>#N/A</v>
      </c>
      <c r="U6" s="3" t="e">
        <f t="shared" ref="U6:U40" si="4">IF(T6&gt;$U$3," ",T6)</f>
        <v>#N/A</v>
      </c>
      <c r="W6" s="288"/>
      <c r="Y6" s="100" t="e">
        <f>IF(C6=0," ",IF(COUNTIF($U$5:$U$40,$U6)&gt;1,MAX($Y5:$Y$5)+0.01,0))</f>
        <v>#N/A</v>
      </c>
      <c r="Z6" s="100" t="str">
        <f t="shared" ref="Z6:Z40" si="5">IF(Q6="","",U6+Y6)</f>
        <v/>
      </c>
      <c r="AA6" s="100" t="e">
        <f t="shared" si="1"/>
        <v>#N/A</v>
      </c>
      <c r="AB6" s="100" t="str">
        <f t="shared" ref="AB6:AB40" si="6">E6</f>
        <v/>
      </c>
      <c r="AC6" s="100" t="str">
        <f t="shared" ref="AC6:AC40" si="7">H6</f>
        <v/>
      </c>
      <c r="AD6" s="100" t="str">
        <f t="shared" ref="AD6:AD40" si="8">K6</f>
        <v/>
      </c>
      <c r="AE6" s="100" t="str">
        <f t="shared" ref="AE6:AE40" si="9">N6</f>
        <v/>
      </c>
      <c r="AF6" s="101" t="str">
        <f t="shared" ref="AF6:AF40" si="10">S6</f>
        <v xml:space="preserve"> </v>
      </c>
    </row>
    <row r="7" spans="1:32" x14ac:dyDescent="0.2">
      <c r="A7" t="e">
        <f t="shared" si="2"/>
        <v>#N/A</v>
      </c>
      <c r="B7" s="238" t="s">
        <v>153</v>
      </c>
      <c r="C7" s="202" t="e">
        <f>IF(C6&lt;FLIGHTS!Q$2,C6+1,"")</f>
        <v>#N/A</v>
      </c>
      <c r="D7" s="201" t="str">
        <f>IF(FLIGHTS!B5="","",(ABS(0.2*FLIGHTS!C5))+((FLIGHTS!F5*0.15+FLIGHTS!I5*0.1+FLIGHTS!L5*0.05)))</f>
        <v/>
      </c>
      <c r="E7" s="202" t="str">
        <f>VLOOKUP(Sheet1!A6,FLIGHTS!$A$3:$B$38,2)</f>
        <v/>
      </c>
      <c r="F7" s="164"/>
      <c r="G7" s="201" t="str">
        <f>IF(FLIGHTS!F5="","",ABS(FLIGHTS!F5))</f>
        <v/>
      </c>
      <c r="H7" s="202" t="str">
        <f>VLOOKUP(Sheet1!B6,FLIGHTS!$D$3:$E$38,2)</f>
        <v/>
      </c>
      <c r="I7" s="164"/>
      <c r="J7" s="201" t="str">
        <f>IF(FLIGHTS!H5="","",ABS(FLIGHTS!I5))</f>
        <v/>
      </c>
      <c r="K7" s="202" t="str">
        <f>VLOOKUP(Sheet1!C6,FLIGHTS!$G$3:$H$38,2)</f>
        <v/>
      </c>
      <c r="L7" s="164"/>
      <c r="M7" s="201" t="str">
        <f>IF(FLIGHTS!K5="","",ABS(FLIGHTS!L5))</f>
        <v/>
      </c>
      <c r="N7" s="202" t="str">
        <f>VLOOKUP(Sheet1!D6,FLIGHTS!$J$3:$K$38,2)</f>
        <v/>
      </c>
      <c r="O7" s="164"/>
      <c r="Q7" s="25"/>
      <c r="S7" s="90" t="str">
        <f t="shared" si="3"/>
        <v xml:space="preserve"> </v>
      </c>
      <c r="T7" t="e">
        <f t="shared" si="0"/>
        <v>#N/A</v>
      </c>
      <c r="U7" s="53" t="e">
        <f>IF(T7&gt;$U$3," ",T7)</f>
        <v>#N/A</v>
      </c>
      <c r="W7" s="287"/>
      <c r="Y7" s="100" t="e">
        <f>IF(C7=0," ",IF(COUNTIF($U$5:$U$40,$U7)&gt;1,MAX($Y$5:$Y6)+0.01,0))</f>
        <v>#N/A</v>
      </c>
      <c r="Z7" s="100" t="str">
        <f t="shared" si="5"/>
        <v/>
      </c>
      <c r="AA7" s="100" t="e">
        <f t="shared" si="1"/>
        <v>#N/A</v>
      </c>
      <c r="AB7" s="100" t="str">
        <f t="shared" si="6"/>
        <v/>
      </c>
      <c r="AC7" s="100" t="str">
        <f t="shared" si="7"/>
        <v/>
      </c>
      <c r="AD7" s="100" t="str">
        <f t="shared" si="8"/>
        <v/>
      </c>
      <c r="AE7" s="100" t="str">
        <f t="shared" si="9"/>
        <v/>
      </c>
      <c r="AF7" s="101" t="str">
        <f t="shared" si="10"/>
        <v xml:space="preserve"> </v>
      </c>
    </row>
    <row r="8" spans="1:32" ht="13.5" thickBot="1" x14ac:dyDescent="0.25">
      <c r="A8" t="e">
        <f t="shared" si="2"/>
        <v>#N/A</v>
      </c>
      <c r="B8" s="238" t="s">
        <v>154</v>
      </c>
      <c r="C8" s="202" t="e">
        <f>IF(C7&lt;FLIGHTS!Q$2,C7+1,"")</f>
        <v>#N/A</v>
      </c>
      <c r="D8" s="201" t="str">
        <f>IF(FLIGHTS!B6="","",(ABS(0.2*FLIGHTS!C6))+((FLIGHTS!F6*0.15+FLIGHTS!I6*0.1+FLIGHTS!L6*0.05)))</f>
        <v/>
      </c>
      <c r="E8" s="202" t="str">
        <f>VLOOKUP(Sheet1!A7,FLIGHTS!$A$3:$B$38,2)</f>
        <v/>
      </c>
      <c r="F8" s="164"/>
      <c r="G8" s="201" t="str">
        <f>IF(FLIGHTS!F6="","",ABS(FLIGHTS!F6))</f>
        <v/>
      </c>
      <c r="H8" s="202" t="str">
        <f>VLOOKUP(Sheet1!B7,FLIGHTS!$D$3:$E$38,2)</f>
        <v/>
      </c>
      <c r="I8" s="164"/>
      <c r="J8" s="201" t="str">
        <f>IF(FLIGHTS!H6="","",ABS(FLIGHTS!I6))</f>
        <v/>
      </c>
      <c r="K8" s="202" t="str">
        <f>VLOOKUP(Sheet1!C7,FLIGHTS!$G$3:$H$38,2)</f>
        <v/>
      </c>
      <c r="L8" s="164"/>
      <c r="M8" s="201" t="str">
        <f>IF(FLIGHTS!K6="","",ABS(FLIGHTS!L6))</f>
        <v/>
      </c>
      <c r="N8" s="202" t="str">
        <f>VLOOKUP(Sheet1!D7,FLIGHTS!$J$3:$K$38,2)</f>
        <v/>
      </c>
      <c r="O8" s="164"/>
      <c r="Q8" s="25"/>
      <c r="S8" s="90" t="str">
        <f t="shared" si="3"/>
        <v xml:space="preserve"> </v>
      </c>
      <c r="T8" t="e">
        <f t="shared" si="0"/>
        <v>#N/A</v>
      </c>
      <c r="U8" s="3" t="e">
        <f t="shared" si="4"/>
        <v>#N/A</v>
      </c>
      <c r="W8" s="288"/>
      <c r="Y8" s="100" t="e">
        <f>IF(C8=0," ",IF(COUNTIF($U$5:$U$40,$U8)&gt;1,MAX($Y$5:$Y7)+0.01,0))</f>
        <v>#N/A</v>
      </c>
      <c r="Z8" s="100" t="str">
        <f t="shared" si="5"/>
        <v/>
      </c>
      <c r="AA8" s="100" t="e">
        <f t="shared" si="1"/>
        <v>#N/A</v>
      </c>
      <c r="AB8" s="100" t="str">
        <f t="shared" si="6"/>
        <v/>
      </c>
      <c r="AC8" s="100" t="str">
        <f t="shared" si="7"/>
        <v/>
      </c>
      <c r="AD8" s="100" t="str">
        <f t="shared" si="8"/>
        <v/>
      </c>
      <c r="AE8" s="100" t="str">
        <f t="shared" si="9"/>
        <v/>
      </c>
      <c r="AF8" s="101" t="str">
        <f t="shared" si="10"/>
        <v xml:space="preserve"> </v>
      </c>
    </row>
    <row r="9" spans="1:32" x14ac:dyDescent="0.2">
      <c r="A9" t="e">
        <f t="shared" si="2"/>
        <v>#N/A</v>
      </c>
      <c r="B9" s="238" t="s">
        <v>155</v>
      </c>
      <c r="C9" s="202" t="e">
        <f>IF(C8&lt;FLIGHTS!Q$2,C8+1,"")</f>
        <v>#N/A</v>
      </c>
      <c r="D9" s="201" t="str">
        <f>IF(FLIGHTS!B7="","",(ABS(0.2*FLIGHTS!C7))+((FLIGHTS!F7*0.15+FLIGHTS!I7*0.1+FLIGHTS!L7*0.05)))</f>
        <v/>
      </c>
      <c r="E9" s="202" t="str">
        <f>VLOOKUP(Sheet1!A8,FLIGHTS!$A$3:$B$38,2)</f>
        <v/>
      </c>
      <c r="F9" s="164"/>
      <c r="G9" s="201" t="str">
        <f>IF(FLIGHTS!F7="","",ABS(FLIGHTS!F7))</f>
        <v/>
      </c>
      <c r="H9" s="202" t="str">
        <f>VLOOKUP(Sheet1!B8,FLIGHTS!$D$3:$E$38,2)</f>
        <v/>
      </c>
      <c r="I9" s="164"/>
      <c r="J9" s="201" t="str">
        <f>IF(FLIGHTS!H7="","",ABS(FLIGHTS!I7))</f>
        <v/>
      </c>
      <c r="K9" s="202" t="str">
        <f>VLOOKUP(Sheet1!C8,FLIGHTS!$G$3:$H$38,2)</f>
        <v/>
      </c>
      <c r="L9" s="164"/>
      <c r="M9" s="201" t="str">
        <f>IF(FLIGHTS!K7="","",ABS(FLIGHTS!L7))</f>
        <v/>
      </c>
      <c r="N9" s="202" t="str">
        <f>VLOOKUP(Sheet1!D8,FLIGHTS!$J$3:$K$38,2)</f>
        <v/>
      </c>
      <c r="O9" s="164"/>
      <c r="Q9" s="25"/>
      <c r="S9" s="90" t="str">
        <f t="shared" si="3"/>
        <v xml:space="preserve"> </v>
      </c>
      <c r="T9" t="e">
        <f t="shared" si="0"/>
        <v>#N/A</v>
      </c>
      <c r="U9" s="3" t="e">
        <f t="shared" si="4"/>
        <v>#N/A</v>
      </c>
      <c r="W9" s="287"/>
      <c r="Y9" s="100" t="e">
        <f>IF(C9=0," ",IF(COUNTIF($U$5:$U$40,$U9)&gt;1,MAX($Y$5:$Y8)+0.01,0))</f>
        <v>#N/A</v>
      </c>
      <c r="Z9" s="100" t="str">
        <f t="shared" si="5"/>
        <v/>
      </c>
      <c r="AA9" s="100" t="e">
        <f t="shared" si="1"/>
        <v>#N/A</v>
      </c>
      <c r="AB9" s="100" t="str">
        <f t="shared" si="6"/>
        <v/>
      </c>
      <c r="AC9" s="100" t="str">
        <f t="shared" si="7"/>
        <v/>
      </c>
      <c r="AD9" s="100" t="str">
        <f t="shared" si="8"/>
        <v/>
      </c>
      <c r="AE9" s="100" t="str">
        <f t="shared" si="9"/>
        <v/>
      </c>
      <c r="AF9" s="101" t="str">
        <f t="shared" si="10"/>
        <v xml:space="preserve"> </v>
      </c>
    </row>
    <row r="10" spans="1:32" ht="13.5" thickBot="1" x14ac:dyDescent="0.25">
      <c r="A10" t="e">
        <f t="shared" si="2"/>
        <v>#N/A</v>
      </c>
      <c r="B10" s="164"/>
      <c r="C10" s="202" t="e">
        <f>IF(C9&lt;FLIGHTS!Q$2,C9+1,"")</f>
        <v>#N/A</v>
      </c>
      <c r="D10" s="201" t="str">
        <f>IF(FLIGHTS!B8="","",(ABS(0.2*FLIGHTS!C8))+((FLIGHTS!F8*0.15+FLIGHTS!I8*0.1+FLIGHTS!L8*0.05)))</f>
        <v/>
      </c>
      <c r="E10" s="202" t="str">
        <f>VLOOKUP(Sheet1!A9,FLIGHTS!$A$3:$B$38,2)</f>
        <v/>
      </c>
      <c r="F10" s="164"/>
      <c r="G10" s="201" t="str">
        <f>IF(FLIGHTS!F8="","",ABS(FLIGHTS!F8))</f>
        <v/>
      </c>
      <c r="H10" s="202" t="str">
        <f>VLOOKUP(Sheet1!B9,FLIGHTS!$D$3:$E$38,2)</f>
        <v/>
      </c>
      <c r="I10" s="164"/>
      <c r="J10" s="201" t="str">
        <f>IF(FLIGHTS!H8="","",ABS(FLIGHTS!I8))</f>
        <v/>
      </c>
      <c r="K10" s="202" t="str">
        <f>VLOOKUP(Sheet1!C9,FLIGHTS!$G$3:$H$38,2)</f>
        <v/>
      </c>
      <c r="L10" s="164"/>
      <c r="M10" s="201" t="str">
        <f>IF(FLIGHTS!K8="","",ABS(FLIGHTS!L8))</f>
        <v/>
      </c>
      <c r="N10" s="202" t="str">
        <f>VLOOKUP(Sheet1!D9,FLIGHTS!$J$3:$K$38,2)</f>
        <v/>
      </c>
      <c r="O10" s="164"/>
      <c r="Q10" s="25"/>
      <c r="S10" s="90" t="str">
        <f t="shared" si="3"/>
        <v xml:space="preserve"> </v>
      </c>
      <c r="T10" t="e">
        <f t="shared" si="0"/>
        <v>#N/A</v>
      </c>
      <c r="U10" s="3" t="e">
        <f t="shared" si="4"/>
        <v>#N/A</v>
      </c>
      <c r="W10" s="288"/>
      <c r="Y10" s="100" t="e">
        <f>IF(C10=0," ",IF(COUNTIF($U$5:$U$40,$U10)&gt;1,MAX($Y$5:$Y9)+0.01,0))</f>
        <v>#N/A</v>
      </c>
      <c r="Z10" s="100" t="str">
        <f t="shared" si="5"/>
        <v/>
      </c>
      <c r="AA10" s="100" t="e">
        <f t="shared" si="1"/>
        <v>#N/A</v>
      </c>
      <c r="AB10" s="100" t="str">
        <f t="shared" si="6"/>
        <v/>
      </c>
      <c r="AC10" s="100" t="str">
        <f t="shared" si="7"/>
        <v/>
      </c>
      <c r="AD10" s="100" t="str">
        <f t="shared" si="8"/>
        <v/>
      </c>
      <c r="AE10" s="100" t="str">
        <f t="shared" si="9"/>
        <v/>
      </c>
      <c r="AF10" s="101" t="str">
        <f t="shared" si="10"/>
        <v xml:space="preserve"> </v>
      </c>
    </row>
    <row r="11" spans="1:32" x14ac:dyDescent="0.2">
      <c r="A11" t="e">
        <f t="shared" si="2"/>
        <v>#N/A</v>
      </c>
      <c r="B11" s="164"/>
      <c r="C11" s="202" t="e">
        <f>IF(C10&lt;FLIGHTS!Q$2,C10+1,"")</f>
        <v>#N/A</v>
      </c>
      <c r="D11" s="201" t="str">
        <f>IF(FLIGHTS!B9="","",(ABS(0.2*FLIGHTS!C9))+((FLIGHTS!F9*0.15+FLIGHTS!I9*0.1+FLIGHTS!L9*0.05)))</f>
        <v/>
      </c>
      <c r="E11" s="202" t="str">
        <f>VLOOKUP(Sheet1!A10,FLIGHTS!$A$3:$B$38,2)</f>
        <v/>
      </c>
      <c r="F11" s="164"/>
      <c r="G11" s="201" t="str">
        <f>IF(FLIGHTS!F9="","",ABS(FLIGHTS!F9))</f>
        <v/>
      </c>
      <c r="H11" s="202" t="str">
        <f>VLOOKUP(Sheet1!B10,FLIGHTS!$D$3:$E$38,2)</f>
        <v/>
      </c>
      <c r="I11" s="164"/>
      <c r="J11" s="201" t="str">
        <f>IF(FLIGHTS!H9="","",ABS(FLIGHTS!I9))</f>
        <v/>
      </c>
      <c r="K11" s="202" t="str">
        <f>VLOOKUP(Sheet1!C10,FLIGHTS!$G$3:$H$38,2)</f>
        <v/>
      </c>
      <c r="L11" s="164"/>
      <c r="M11" s="201" t="str">
        <f>IF(FLIGHTS!K9="","",ABS(FLIGHTS!L9))</f>
        <v/>
      </c>
      <c r="N11" s="202" t="str">
        <f>VLOOKUP(Sheet1!D10,FLIGHTS!$J$3:$K$38,2)</f>
        <v/>
      </c>
      <c r="O11" s="164"/>
      <c r="Q11" s="25"/>
      <c r="S11" s="90" t="str">
        <f t="shared" si="3"/>
        <v xml:space="preserve"> </v>
      </c>
      <c r="T11" t="e">
        <f t="shared" si="0"/>
        <v>#N/A</v>
      </c>
      <c r="U11" s="3" t="e">
        <f t="shared" si="4"/>
        <v>#N/A</v>
      </c>
      <c r="Y11" s="100" t="e">
        <f>IF(C11=0," ",IF(COUNTIF($U$5:$U$40,$U11)&gt;1,MAX($Y$5:$Y10)+0.01,0))</f>
        <v>#N/A</v>
      </c>
      <c r="Z11" s="100" t="str">
        <f t="shared" si="5"/>
        <v/>
      </c>
      <c r="AA11" s="100" t="e">
        <f t="shared" si="1"/>
        <v>#N/A</v>
      </c>
      <c r="AB11" s="100" t="str">
        <f t="shared" si="6"/>
        <v/>
      </c>
      <c r="AC11" s="100" t="str">
        <f t="shared" si="7"/>
        <v/>
      </c>
      <c r="AD11" s="100" t="str">
        <f t="shared" si="8"/>
        <v/>
      </c>
      <c r="AE11" s="100" t="str">
        <f t="shared" si="9"/>
        <v/>
      </c>
      <c r="AF11" s="101" t="str">
        <f t="shared" si="10"/>
        <v xml:space="preserve"> </v>
      </c>
    </row>
    <row r="12" spans="1:32" x14ac:dyDescent="0.2">
      <c r="A12" t="e">
        <f t="shared" si="2"/>
        <v>#N/A</v>
      </c>
      <c r="B12" s="164"/>
      <c r="C12" s="202" t="e">
        <f>IF(C11&lt;FLIGHTS!Q$2,C11+1,"")</f>
        <v>#N/A</v>
      </c>
      <c r="D12" s="201" t="str">
        <f>IF(FLIGHTS!B10="","",(ABS(0.2*FLIGHTS!C10))+((FLIGHTS!F10*0.15+FLIGHTS!I10*0.1+FLIGHTS!L10*0.05)))</f>
        <v/>
      </c>
      <c r="E12" s="202" t="str">
        <f>VLOOKUP(Sheet1!A11,FLIGHTS!$A$3:$B$38,2)</f>
        <v/>
      </c>
      <c r="F12" s="164"/>
      <c r="G12" s="201" t="str">
        <f>IF(FLIGHTS!F10="","",ABS(FLIGHTS!F10))</f>
        <v/>
      </c>
      <c r="H12" s="202" t="str">
        <f>VLOOKUP(Sheet1!B11,FLIGHTS!$D$3:$E$38,2)</f>
        <v/>
      </c>
      <c r="I12" s="164"/>
      <c r="J12" s="201" t="str">
        <f>IF(FLIGHTS!H10="","",ABS(FLIGHTS!I10))</f>
        <v/>
      </c>
      <c r="K12" s="202" t="str">
        <f>VLOOKUP(Sheet1!C11,FLIGHTS!$G$3:$H$38,2)</f>
        <v/>
      </c>
      <c r="L12" s="164"/>
      <c r="M12" s="201" t="str">
        <f>IF(FLIGHTS!K10="","",ABS(FLIGHTS!L10))</f>
        <v/>
      </c>
      <c r="N12" s="202" t="str">
        <f>VLOOKUP(Sheet1!D11,FLIGHTS!$J$3:$K$38,2)</f>
        <v/>
      </c>
      <c r="O12" s="164"/>
      <c r="Q12" s="25"/>
      <c r="S12" s="90" t="str">
        <f t="shared" si="3"/>
        <v xml:space="preserve"> </v>
      </c>
      <c r="T12" t="e">
        <f t="shared" si="0"/>
        <v>#N/A</v>
      </c>
      <c r="U12" s="3" t="e">
        <f t="shared" si="4"/>
        <v>#N/A</v>
      </c>
      <c r="Y12" s="100" t="e">
        <f>IF(C12=0," ",IF(COUNTIF($U$5:$U$40,$U12)&gt;1,MAX($Y$5:$Y11)+0.01,0))</f>
        <v>#N/A</v>
      </c>
      <c r="Z12" s="100" t="str">
        <f t="shared" si="5"/>
        <v/>
      </c>
      <c r="AA12" s="100" t="e">
        <f t="shared" si="1"/>
        <v>#N/A</v>
      </c>
      <c r="AB12" s="100" t="str">
        <f t="shared" si="6"/>
        <v/>
      </c>
      <c r="AC12" s="100" t="str">
        <f t="shared" si="7"/>
        <v/>
      </c>
      <c r="AD12" s="100" t="str">
        <f t="shared" si="8"/>
        <v/>
      </c>
      <c r="AE12" s="100" t="str">
        <f t="shared" si="9"/>
        <v/>
      </c>
      <c r="AF12" s="101" t="str">
        <f t="shared" si="10"/>
        <v xml:space="preserve"> </v>
      </c>
    </row>
    <row r="13" spans="1:32" x14ac:dyDescent="0.2">
      <c r="A13" t="e">
        <f t="shared" si="2"/>
        <v>#N/A</v>
      </c>
      <c r="B13" s="164"/>
      <c r="C13" s="202" t="e">
        <f>IF(C12&lt;FLIGHTS!Q$2,C12+1,"")</f>
        <v>#N/A</v>
      </c>
      <c r="D13" s="201" t="str">
        <f>IF(FLIGHTS!B11="","",(ABS(0.2*FLIGHTS!C11))+((FLIGHTS!F11*0.15+FLIGHTS!I11*0.1+FLIGHTS!L11*0.05)))</f>
        <v/>
      </c>
      <c r="E13" s="202" t="str">
        <f>VLOOKUP(Sheet1!A12,FLIGHTS!$A$3:$B$38,2)</f>
        <v/>
      </c>
      <c r="F13" s="164"/>
      <c r="G13" s="201" t="str">
        <f>IF(FLIGHTS!F11="","",ABS(FLIGHTS!F11))</f>
        <v/>
      </c>
      <c r="H13" s="202" t="str">
        <f>VLOOKUP(Sheet1!B12,FLIGHTS!$D$3:$E$38,2)</f>
        <v/>
      </c>
      <c r="I13" s="164"/>
      <c r="J13" s="201" t="str">
        <f>IF(FLIGHTS!H11="","",ABS(FLIGHTS!I11))</f>
        <v/>
      </c>
      <c r="K13" s="202" t="str">
        <f>VLOOKUP(Sheet1!C12,FLIGHTS!$G$3:$H$38,2)</f>
        <v/>
      </c>
      <c r="L13" s="164"/>
      <c r="M13" s="201" t="str">
        <f>IF(FLIGHTS!K11="","",ABS(FLIGHTS!L11))</f>
        <v/>
      </c>
      <c r="N13" s="202" t="str">
        <f>VLOOKUP(Sheet1!D12,FLIGHTS!$J$3:$K$38,2)</f>
        <v/>
      </c>
      <c r="O13" s="164"/>
      <c r="Q13" s="25"/>
      <c r="S13" s="90" t="str">
        <f t="shared" si="3"/>
        <v xml:space="preserve"> </v>
      </c>
      <c r="T13" t="e">
        <f t="shared" si="0"/>
        <v>#N/A</v>
      </c>
      <c r="U13" s="3" t="e">
        <f t="shared" si="4"/>
        <v>#N/A</v>
      </c>
      <c r="Y13" s="100" t="e">
        <f>IF(C13=0," ",IF(COUNTIF($U$5:$U$40,$U13)&gt;1,MAX($Y$5:$Y12)+0.01,0))</f>
        <v>#N/A</v>
      </c>
      <c r="Z13" s="100" t="str">
        <f t="shared" si="5"/>
        <v/>
      </c>
      <c r="AA13" s="100" t="e">
        <f t="shared" si="1"/>
        <v>#N/A</v>
      </c>
      <c r="AB13" s="100" t="str">
        <f t="shared" si="6"/>
        <v/>
      </c>
      <c r="AC13" s="100" t="str">
        <f t="shared" si="7"/>
        <v/>
      </c>
      <c r="AD13" s="100" t="str">
        <f t="shared" si="8"/>
        <v/>
      </c>
      <c r="AE13" s="100" t="str">
        <f t="shared" si="9"/>
        <v/>
      </c>
      <c r="AF13" s="101" t="str">
        <f t="shared" si="10"/>
        <v xml:space="preserve"> </v>
      </c>
    </row>
    <row r="14" spans="1:32" x14ac:dyDescent="0.2">
      <c r="A14" t="e">
        <f t="shared" si="2"/>
        <v>#N/A</v>
      </c>
      <c r="B14" s="164"/>
      <c r="C14" s="202" t="e">
        <f>IF(C13&lt;FLIGHTS!Q$2,C13+1,"")</f>
        <v>#N/A</v>
      </c>
      <c r="D14" s="201" t="str">
        <f>IF(FLIGHTS!B12="","",(ABS(0.2*FLIGHTS!C12))+((FLIGHTS!F12*0.15+FLIGHTS!I12*0.1+FLIGHTS!L12*0.05)))</f>
        <v/>
      </c>
      <c r="E14" s="202" t="str">
        <f>VLOOKUP(Sheet1!A13,FLIGHTS!$A$3:$B$38,2)</f>
        <v/>
      </c>
      <c r="F14" s="164"/>
      <c r="G14" s="201" t="str">
        <f>IF(FLIGHTS!F12="","",ABS(FLIGHTS!F12))</f>
        <v/>
      </c>
      <c r="H14" s="202" t="str">
        <f>VLOOKUP(Sheet1!B13,FLIGHTS!$D$3:$E$38,2)</f>
        <v/>
      </c>
      <c r="I14" s="164"/>
      <c r="J14" s="201" t="str">
        <f>IF(FLIGHTS!H12="","",ABS(FLIGHTS!I12))</f>
        <v/>
      </c>
      <c r="K14" s="202" t="str">
        <f>VLOOKUP(Sheet1!C13,FLIGHTS!$G$3:$H$38,2)</f>
        <v/>
      </c>
      <c r="L14" s="164"/>
      <c r="M14" s="201" t="str">
        <f>IF(FLIGHTS!K12="","",ABS(FLIGHTS!L12))</f>
        <v/>
      </c>
      <c r="N14" s="202" t="str">
        <f>VLOOKUP(Sheet1!D13,FLIGHTS!$J$3:$K$38,2)</f>
        <v/>
      </c>
      <c r="O14" s="164"/>
      <c r="Q14" s="25"/>
      <c r="S14" s="90" t="str">
        <f t="shared" si="3"/>
        <v xml:space="preserve"> </v>
      </c>
      <c r="T14" t="e">
        <f t="shared" si="0"/>
        <v>#N/A</v>
      </c>
      <c r="U14" s="3" t="e">
        <f t="shared" si="4"/>
        <v>#N/A</v>
      </c>
      <c r="Y14" s="100" t="e">
        <f>IF(C14=0," ",IF(COUNTIF($U$5:$U$40,$U14)&gt;1,MAX($Y$5:$Y13)+0.01,0))</f>
        <v>#N/A</v>
      </c>
      <c r="Z14" s="100" t="str">
        <f t="shared" si="5"/>
        <v/>
      </c>
      <c r="AA14" s="100" t="e">
        <f t="shared" si="1"/>
        <v>#N/A</v>
      </c>
      <c r="AB14" s="100" t="str">
        <f t="shared" si="6"/>
        <v/>
      </c>
      <c r="AC14" s="100" t="str">
        <f t="shared" si="7"/>
        <v/>
      </c>
      <c r="AD14" s="100" t="str">
        <f t="shared" si="8"/>
        <v/>
      </c>
      <c r="AE14" s="100" t="str">
        <f t="shared" si="9"/>
        <v/>
      </c>
      <c r="AF14" s="101" t="str">
        <f t="shared" si="10"/>
        <v xml:space="preserve"> </v>
      </c>
    </row>
    <row r="15" spans="1:32" x14ac:dyDescent="0.2">
      <c r="A15" t="e">
        <f t="shared" si="2"/>
        <v>#N/A</v>
      </c>
      <c r="B15" s="164"/>
      <c r="C15" s="202" t="e">
        <f>IF(C14&lt;FLIGHTS!Q$2,C14+1,"")</f>
        <v>#N/A</v>
      </c>
      <c r="D15" s="201" t="str">
        <f>IF(FLIGHTS!B13="","",(ABS(0.2*FLIGHTS!C13))+((FLIGHTS!F13*0.15+FLIGHTS!I13*0.1+FLIGHTS!L13*0.05)))</f>
        <v/>
      </c>
      <c r="E15" s="202" t="str">
        <f>VLOOKUP(Sheet1!A14,FLIGHTS!$A$3:$B$38,2)</f>
        <v/>
      </c>
      <c r="F15" s="164"/>
      <c r="G15" s="201" t="str">
        <f>IF(FLIGHTS!F13="","",ABS(FLIGHTS!F13))</f>
        <v/>
      </c>
      <c r="H15" s="202" t="str">
        <f>VLOOKUP(Sheet1!B14,FLIGHTS!$D$3:$E$38,2)</f>
        <v/>
      </c>
      <c r="I15" s="164"/>
      <c r="J15" s="201" t="str">
        <f>IF(FLIGHTS!H13="","",ABS(FLIGHTS!I13))</f>
        <v/>
      </c>
      <c r="K15" s="202" t="str">
        <f>VLOOKUP(Sheet1!C14,FLIGHTS!$G$3:$H$38,2)</f>
        <v/>
      </c>
      <c r="L15" s="164"/>
      <c r="M15" s="201" t="str">
        <f>IF(FLIGHTS!K13="","",ABS(FLIGHTS!L13))</f>
        <v/>
      </c>
      <c r="N15" s="202" t="str">
        <f>VLOOKUP(Sheet1!D14,FLIGHTS!$J$3:$K$38,2)</f>
        <v/>
      </c>
      <c r="O15" s="164"/>
      <c r="Q15" s="25"/>
      <c r="S15" s="90" t="str">
        <f t="shared" si="3"/>
        <v xml:space="preserve"> </v>
      </c>
      <c r="T15" t="e">
        <f t="shared" si="0"/>
        <v>#N/A</v>
      </c>
      <c r="U15" s="3" t="e">
        <f t="shared" si="4"/>
        <v>#N/A</v>
      </c>
      <c r="Y15" s="100" t="e">
        <f>IF(C15=0," ",IF(COUNTIF($U$5:$U$40,$U15)&gt;1,MAX($Y$5:$Y14)+0.01,0))</f>
        <v>#N/A</v>
      </c>
      <c r="Z15" s="100" t="str">
        <f t="shared" si="5"/>
        <v/>
      </c>
      <c r="AA15" s="100" t="e">
        <f t="shared" si="1"/>
        <v>#N/A</v>
      </c>
      <c r="AB15" s="100" t="str">
        <f t="shared" si="6"/>
        <v/>
      </c>
      <c r="AC15" s="100" t="str">
        <f t="shared" si="7"/>
        <v/>
      </c>
      <c r="AD15" s="100" t="str">
        <f t="shared" si="8"/>
        <v/>
      </c>
      <c r="AE15" s="100" t="str">
        <f t="shared" si="9"/>
        <v/>
      </c>
      <c r="AF15" s="101" t="str">
        <f t="shared" si="10"/>
        <v xml:space="preserve"> </v>
      </c>
    </row>
    <row r="16" spans="1:32" x14ac:dyDescent="0.2">
      <c r="A16" t="e">
        <f t="shared" si="2"/>
        <v>#N/A</v>
      </c>
      <c r="B16" s="164"/>
      <c r="C16" s="202" t="e">
        <f>IF(C15&lt;FLIGHTS!Q$2,C15+1,"")</f>
        <v>#N/A</v>
      </c>
      <c r="D16" s="201" t="str">
        <f>IF(FLIGHTS!B14="","",(ABS(0.2*FLIGHTS!C14))+((FLIGHTS!F14*0.15+FLIGHTS!I14*0.1+FLIGHTS!L14*0.05)))</f>
        <v/>
      </c>
      <c r="E16" s="202" t="str">
        <f>VLOOKUP(Sheet1!A15,FLIGHTS!$A$3:$B$38,2)</f>
        <v/>
      </c>
      <c r="F16" s="164"/>
      <c r="G16" s="201" t="str">
        <f>IF(FLIGHTS!F14="","",ABS(FLIGHTS!F14))</f>
        <v/>
      </c>
      <c r="H16" s="202" t="str">
        <f>VLOOKUP(Sheet1!B15,FLIGHTS!$D$3:$E$38,2)</f>
        <v/>
      </c>
      <c r="I16" s="164"/>
      <c r="J16" s="201" t="str">
        <f>IF(FLIGHTS!H14="","",ABS(FLIGHTS!I14))</f>
        <v/>
      </c>
      <c r="K16" s="202" t="str">
        <f>VLOOKUP(Sheet1!C15,FLIGHTS!$G$3:$H$38,2)</f>
        <v/>
      </c>
      <c r="L16" s="164"/>
      <c r="M16" s="201" t="str">
        <f>IF(FLIGHTS!K14="","",ABS(FLIGHTS!L14))</f>
        <v/>
      </c>
      <c r="N16" s="202" t="str">
        <f>VLOOKUP(Sheet1!D15,FLIGHTS!$J$3:$K$38,2)</f>
        <v/>
      </c>
      <c r="O16" s="164"/>
      <c r="Q16" s="25"/>
      <c r="S16" s="90" t="str">
        <f t="shared" si="3"/>
        <v xml:space="preserve"> </v>
      </c>
      <c r="T16" t="e">
        <f t="shared" si="0"/>
        <v>#N/A</v>
      </c>
      <c r="U16" s="3" t="e">
        <f t="shared" si="4"/>
        <v>#N/A</v>
      </c>
      <c r="Y16" s="100" t="e">
        <f>IF(C16=0," ",IF(COUNTIF($U$5:$U$40,$U16)&gt;1,MAX($Y$5:$Y15)+0.01,0))</f>
        <v>#N/A</v>
      </c>
      <c r="Z16" s="100" t="str">
        <f t="shared" si="5"/>
        <v/>
      </c>
      <c r="AA16" s="100" t="e">
        <f t="shared" si="1"/>
        <v>#N/A</v>
      </c>
      <c r="AB16" s="100" t="str">
        <f t="shared" si="6"/>
        <v/>
      </c>
      <c r="AC16" s="100" t="str">
        <f t="shared" si="7"/>
        <v/>
      </c>
      <c r="AD16" s="100" t="str">
        <f t="shared" si="8"/>
        <v/>
      </c>
      <c r="AE16" s="100" t="str">
        <f t="shared" si="9"/>
        <v/>
      </c>
      <c r="AF16" s="101" t="str">
        <f t="shared" si="10"/>
        <v xml:space="preserve"> </v>
      </c>
    </row>
    <row r="17" spans="1:32" x14ac:dyDescent="0.2">
      <c r="A17" t="e">
        <f t="shared" si="2"/>
        <v>#N/A</v>
      </c>
      <c r="B17" s="164"/>
      <c r="C17" s="202" t="e">
        <f>IF(C16&lt;FLIGHTS!Q$2,C16+1,"")</f>
        <v>#N/A</v>
      </c>
      <c r="D17" s="201" t="str">
        <f>IF(FLIGHTS!B15="","",(ABS(0.2*FLIGHTS!C15))+((FLIGHTS!F15*0.15+FLIGHTS!I15*0.1+FLIGHTS!L15*0.05)))</f>
        <v/>
      </c>
      <c r="E17" s="202" t="str">
        <f>VLOOKUP(Sheet1!A16,FLIGHTS!$A$3:$B$38,2)</f>
        <v/>
      </c>
      <c r="F17" s="164"/>
      <c r="G17" s="201" t="str">
        <f>IF(FLIGHTS!F15="","",ABS(FLIGHTS!F15))</f>
        <v/>
      </c>
      <c r="H17" s="202" t="str">
        <f>VLOOKUP(Sheet1!B16,FLIGHTS!$D$3:$E$38,2)</f>
        <v/>
      </c>
      <c r="I17" s="164"/>
      <c r="J17" s="201" t="str">
        <f>IF(FLIGHTS!H15="","",ABS(FLIGHTS!I15))</f>
        <v/>
      </c>
      <c r="K17" s="202" t="str">
        <f>VLOOKUP(Sheet1!C16,FLIGHTS!$G$3:$H$38,2)</f>
        <v/>
      </c>
      <c r="L17" s="164"/>
      <c r="M17" s="201" t="str">
        <f>IF(FLIGHTS!K15="","",ABS(FLIGHTS!L15))</f>
        <v/>
      </c>
      <c r="N17" s="202" t="str">
        <f>VLOOKUP(Sheet1!D16,FLIGHTS!$J$3:$K$38,2)</f>
        <v/>
      </c>
      <c r="O17" s="164"/>
      <c r="Q17" s="25"/>
      <c r="S17" s="90" t="str">
        <f t="shared" si="3"/>
        <v xml:space="preserve"> </v>
      </c>
      <c r="T17" t="e">
        <f t="shared" si="0"/>
        <v>#N/A</v>
      </c>
      <c r="U17" s="3" t="e">
        <f t="shared" si="4"/>
        <v>#N/A</v>
      </c>
      <c r="Y17" s="100" t="e">
        <f>IF(C17=0," ",IF(COUNTIF($U$5:$U$40,$U17)&gt;1,MAX($Y$5:$Y16)+0.01,0))</f>
        <v>#N/A</v>
      </c>
      <c r="Z17" s="100" t="str">
        <f t="shared" si="5"/>
        <v/>
      </c>
      <c r="AA17" s="100" t="e">
        <f t="shared" si="1"/>
        <v>#N/A</v>
      </c>
      <c r="AB17" s="100" t="str">
        <f t="shared" si="6"/>
        <v/>
      </c>
      <c r="AC17" s="100" t="str">
        <f t="shared" si="7"/>
        <v/>
      </c>
      <c r="AD17" s="100" t="str">
        <f t="shared" si="8"/>
        <v/>
      </c>
      <c r="AE17" s="100" t="str">
        <f t="shared" si="9"/>
        <v/>
      </c>
      <c r="AF17" s="101" t="str">
        <f t="shared" si="10"/>
        <v xml:space="preserve"> </v>
      </c>
    </row>
    <row r="18" spans="1:32" x14ac:dyDescent="0.2">
      <c r="A18" t="e">
        <f t="shared" si="2"/>
        <v>#N/A</v>
      </c>
      <c r="B18" s="164"/>
      <c r="C18" s="202" t="e">
        <f>IF(C17&lt;FLIGHTS!Q$2,C17+1,"")</f>
        <v>#N/A</v>
      </c>
      <c r="D18" s="201" t="str">
        <f>IF(FLIGHTS!B16="","",(ABS(0.2*FLIGHTS!C16))+((FLIGHTS!F16*0.15+FLIGHTS!I16*0.1+FLIGHTS!L16*0.05)))</f>
        <v/>
      </c>
      <c r="E18" s="202" t="str">
        <f>VLOOKUP(Sheet1!A17,FLIGHTS!$A$3:$B$38,2)</f>
        <v/>
      </c>
      <c r="F18" s="164"/>
      <c r="G18" s="201" t="str">
        <f>IF(FLIGHTS!F16="","",ABS(FLIGHTS!F16))</f>
        <v/>
      </c>
      <c r="H18" s="202" t="str">
        <f>VLOOKUP(Sheet1!B17,FLIGHTS!$D$3:$E$38,2)</f>
        <v/>
      </c>
      <c r="I18" s="164"/>
      <c r="J18" s="201" t="str">
        <f>IF(FLIGHTS!H16="","",ABS(FLIGHTS!I16))</f>
        <v/>
      </c>
      <c r="K18" s="202" t="str">
        <f>VLOOKUP(Sheet1!C17,FLIGHTS!$G$3:$H$38,2)</f>
        <v/>
      </c>
      <c r="L18" s="164"/>
      <c r="M18" s="201" t="str">
        <f>IF(FLIGHTS!K16="","",ABS(FLIGHTS!L16))</f>
        <v/>
      </c>
      <c r="N18" s="202" t="str">
        <f>VLOOKUP(Sheet1!D17,FLIGHTS!$J$3:$K$38,2)</f>
        <v/>
      </c>
      <c r="O18" s="164"/>
      <c r="Q18" s="25"/>
      <c r="S18" s="90" t="str">
        <f t="shared" si="3"/>
        <v xml:space="preserve"> </v>
      </c>
      <c r="T18" t="e">
        <f t="shared" si="0"/>
        <v>#N/A</v>
      </c>
      <c r="U18" s="3" t="e">
        <f t="shared" si="4"/>
        <v>#N/A</v>
      </c>
      <c r="Y18" s="100" t="e">
        <f>IF(C18=0," ",IF(COUNTIF($U$5:$U$40,$U18)&gt;1,MAX($Y$5:$Y17)+0.01,0))</f>
        <v>#N/A</v>
      </c>
      <c r="Z18" s="100" t="str">
        <f t="shared" si="5"/>
        <v/>
      </c>
      <c r="AA18" s="100" t="e">
        <f t="shared" si="1"/>
        <v>#N/A</v>
      </c>
      <c r="AB18" s="100" t="str">
        <f t="shared" si="6"/>
        <v/>
      </c>
      <c r="AC18" s="100" t="str">
        <f t="shared" si="7"/>
        <v/>
      </c>
      <c r="AD18" s="100" t="str">
        <f t="shared" si="8"/>
        <v/>
      </c>
      <c r="AE18" s="100" t="str">
        <f t="shared" si="9"/>
        <v/>
      </c>
      <c r="AF18" s="101" t="str">
        <f t="shared" si="10"/>
        <v xml:space="preserve"> </v>
      </c>
    </row>
    <row r="19" spans="1:32" x14ac:dyDescent="0.2">
      <c r="A19" t="e">
        <f t="shared" si="2"/>
        <v>#N/A</v>
      </c>
      <c r="B19" s="164"/>
      <c r="C19" s="202" t="e">
        <f>IF(C18&lt;FLIGHTS!Q$2,C18+1,"")</f>
        <v>#N/A</v>
      </c>
      <c r="D19" s="201" t="str">
        <f>IF(FLIGHTS!B17="","",(ABS(0.2*FLIGHTS!C17))+((FLIGHTS!F17*0.15+FLIGHTS!I17*0.1+FLIGHTS!L17*0.05)))</f>
        <v/>
      </c>
      <c r="E19" s="202" t="str">
        <f>VLOOKUP(Sheet1!A18,FLIGHTS!$A$3:$B$38,2)</f>
        <v/>
      </c>
      <c r="F19" s="164"/>
      <c r="G19" s="201" t="str">
        <f>IF(FLIGHTS!F17="","",ABS(FLIGHTS!F17))</f>
        <v/>
      </c>
      <c r="H19" s="202" t="str">
        <f>VLOOKUP(Sheet1!B18,FLIGHTS!$D$3:$E$38,2)</f>
        <v/>
      </c>
      <c r="I19" s="164"/>
      <c r="J19" s="201" t="str">
        <f>IF(FLIGHTS!H17="","",ABS(FLIGHTS!I17))</f>
        <v/>
      </c>
      <c r="K19" s="202" t="str">
        <f>VLOOKUP(Sheet1!C18,FLIGHTS!$G$3:$H$38,2)</f>
        <v/>
      </c>
      <c r="L19" s="164"/>
      <c r="M19" s="201" t="str">
        <f>IF(FLIGHTS!K17="","",ABS(FLIGHTS!L17))</f>
        <v/>
      </c>
      <c r="N19" s="202" t="str">
        <f>VLOOKUP(Sheet1!D18,FLIGHTS!$J$3:$K$38,2)</f>
        <v/>
      </c>
      <c r="O19" s="164"/>
      <c r="Q19" s="25"/>
      <c r="S19" s="90" t="str">
        <f t="shared" si="3"/>
        <v xml:space="preserve"> </v>
      </c>
      <c r="T19" t="e">
        <f t="shared" si="0"/>
        <v>#N/A</v>
      </c>
      <c r="U19" s="3" t="e">
        <f t="shared" si="4"/>
        <v>#N/A</v>
      </c>
      <c r="Y19" s="100" t="e">
        <f>IF(C19=0," ",IF(COUNTIF($U$5:$U$40,$U19)&gt;1,MAX($Y$5:$Y18)+0.01,0))</f>
        <v>#N/A</v>
      </c>
      <c r="Z19" s="100" t="str">
        <f t="shared" si="5"/>
        <v/>
      </c>
      <c r="AA19" s="100" t="e">
        <f t="shared" si="1"/>
        <v>#N/A</v>
      </c>
      <c r="AB19" s="100" t="str">
        <f t="shared" si="6"/>
        <v/>
      </c>
      <c r="AC19" s="100" t="str">
        <f t="shared" si="7"/>
        <v/>
      </c>
      <c r="AD19" s="100" t="str">
        <f t="shared" si="8"/>
        <v/>
      </c>
      <c r="AE19" s="100" t="str">
        <f t="shared" si="9"/>
        <v/>
      </c>
      <c r="AF19" s="101" t="str">
        <f t="shared" si="10"/>
        <v xml:space="preserve"> </v>
      </c>
    </row>
    <row r="20" spans="1:32" x14ac:dyDescent="0.2">
      <c r="A20" t="e">
        <f t="shared" si="2"/>
        <v>#N/A</v>
      </c>
      <c r="B20" s="164"/>
      <c r="C20" s="202" t="e">
        <f>IF(C19&lt;FLIGHTS!Q$2,C19+1,"")</f>
        <v>#N/A</v>
      </c>
      <c r="D20" s="201" t="str">
        <f>IF(FLIGHTS!B18="","",(ABS(0.2*FLIGHTS!C18))+((FLIGHTS!F18*0.15+FLIGHTS!I18*0.1+FLIGHTS!L18*0.05)))</f>
        <v/>
      </c>
      <c r="E20" s="202" t="str">
        <f>VLOOKUP(Sheet1!A19,FLIGHTS!$A$3:$B$38,2)</f>
        <v/>
      </c>
      <c r="F20" s="164"/>
      <c r="G20" s="201" t="str">
        <f>IF(FLIGHTS!F18="","",ABS(FLIGHTS!F18))</f>
        <v/>
      </c>
      <c r="H20" s="202" t="str">
        <f>VLOOKUP(Sheet1!B19,FLIGHTS!$D$3:$E$38,2)</f>
        <v/>
      </c>
      <c r="I20" s="164"/>
      <c r="J20" s="201" t="str">
        <f>IF(FLIGHTS!H18="","",ABS(FLIGHTS!I18))</f>
        <v/>
      </c>
      <c r="K20" s="202" t="str">
        <f>VLOOKUP(Sheet1!C19,FLIGHTS!$G$3:$H$38,2)</f>
        <v/>
      </c>
      <c r="L20" s="164"/>
      <c r="M20" s="201" t="str">
        <f>IF(FLIGHTS!K18="","",ABS(FLIGHTS!L18))</f>
        <v/>
      </c>
      <c r="N20" s="202" t="str">
        <f>VLOOKUP(Sheet1!D19,FLIGHTS!$J$3:$K$38,2)</f>
        <v/>
      </c>
      <c r="O20" s="164"/>
      <c r="Q20" s="25"/>
      <c r="S20" s="90" t="str">
        <f t="shared" si="3"/>
        <v xml:space="preserve"> </v>
      </c>
      <c r="T20" t="e">
        <f t="shared" si="0"/>
        <v>#N/A</v>
      </c>
      <c r="U20" s="3" t="e">
        <f t="shared" si="4"/>
        <v>#N/A</v>
      </c>
      <c r="W20" s="2"/>
      <c r="Y20" s="100" t="e">
        <f>IF(C20=0," ",IF(COUNTIF($U$5:$U$40,$U20)&gt;1,MAX($Y$5:$Y19)+0.01,0))</f>
        <v>#N/A</v>
      </c>
      <c r="Z20" s="100" t="str">
        <f t="shared" si="5"/>
        <v/>
      </c>
      <c r="AA20" s="100" t="e">
        <f t="shared" si="1"/>
        <v>#N/A</v>
      </c>
      <c r="AB20" s="100" t="str">
        <f t="shared" si="6"/>
        <v/>
      </c>
      <c r="AC20" s="100" t="str">
        <f t="shared" si="7"/>
        <v/>
      </c>
      <c r="AD20" s="100" t="str">
        <f t="shared" si="8"/>
        <v/>
      </c>
      <c r="AE20" s="100" t="str">
        <f t="shared" si="9"/>
        <v/>
      </c>
      <c r="AF20" s="101" t="str">
        <f t="shared" si="10"/>
        <v xml:space="preserve"> </v>
      </c>
    </row>
    <row r="21" spans="1:32" x14ac:dyDescent="0.2">
      <c r="A21" t="e">
        <f t="shared" si="2"/>
        <v>#N/A</v>
      </c>
      <c r="B21" s="164"/>
      <c r="C21" s="202" t="e">
        <f>IF(C20&lt;FLIGHTS!Q$2,C20+1,"")</f>
        <v>#N/A</v>
      </c>
      <c r="D21" s="201" t="str">
        <f>IF(FLIGHTS!B19="","",(ABS(0.2*FLIGHTS!C19))+((FLIGHTS!F19*0.15+FLIGHTS!I19*0.1+FLIGHTS!L19*0.05)))</f>
        <v/>
      </c>
      <c r="E21" s="202" t="str">
        <f>VLOOKUP(Sheet1!A20,FLIGHTS!$A$3:$B$38,2)</f>
        <v/>
      </c>
      <c r="F21" s="164"/>
      <c r="G21" s="201" t="str">
        <f>IF(FLIGHTS!F19="","",ABS(FLIGHTS!F19))</f>
        <v/>
      </c>
      <c r="H21" s="202" t="str">
        <f>VLOOKUP(Sheet1!B20,FLIGHTS!$D$3:$E$38,2)</f>
        <v/>
      </c>
      <c r="I21" s="164"/>
      <c r="J21" s="201" t="str">
        <f>IF(FLIGHTS!H19="","",ABS(FLIGHTS!I19))</f>
        <v/>
      </c>
      <c r="K21" s="202" t="str">
        <f>VLOOKUP(Sheet1!C20,FLIGHTS!$G$3:$H$38,2)</f>
        <v/>
      </c>
      <c r="L21" s="164"/>
      <c r="M21" s="201" t="str">
        <f>IF(FLIGHTS!K19="","",ABS(FLIGHTS!L19))</f>
        <v/>
      </c>
      <c r="N21" s="202" t="str">
        <f>VLOOKUP(Sheet1!D20,FLIGHTS!$J$3:$K$38,2)</f>
        <v/>
      </c>
      <c r="O21" s="164"/>
      <c r="Q21" s="25"/>
      <c r="S21" s="90" t="str">
        <f t="shared" si="3"/>
        <v xml:space="preserve"> </v>
      </c>
      <c r="T21" t="e">
        <f t="shared" si="0"/>
        <v>#N/A</v>
      </c>
      <c r="U21" s="3" t="e">
        <f t="shared" si="4"/>
        <v>#N/A</v>
      </c>
      <c r="Y21" s="100" t="e">
        <f>IF(C21=0," ",IF(COUNTIF($U$5:$U$40,$U21)&gt;1,MAX($Y$5:$Y20)+0.01,0))</f>
        <v>#N/A</v>
      </c>
      <c r="Z21" s="100" t="str">
        <f t="shared" si="5"/>
        <v/>
      </c>
      <c r="AA21" s="100" t="e">
        <f t="shared" si="1"/>
        <v>#N/A</v>
      </c>
      <c r="AB21" s="100" t="str">
        <f t="shared" si="6"/>
        <v/>
      </c>
      <c r="AC21" s="100" t="str">
        <f t="shared" si="7"/>
        <v/>
      </c>
      <c r="AD21" s="100" t="str">
        <f t="shared" si="8"/>
        <v/>
      </c>
      <c r="AE21" s="100" t="str">
        <f t="shared" si="9"/>
        <v/>
      </c>
      <c r="AF21" s="101" t="str">
        <f t="shared" si="10"/>
        <v xml:space="preserve"> </v>
      </c>
    </row>
    <row r="22" spans="1:32" x14ac:dyDescent="0.2">
      <c r="A22" t="e">
        <f t="shared" si="2"/>
        <v>#N/A</v>
      </c>
      <c r="B22" s="164"/>
      <c r="C22" s="202" t="e">
        <f>IF(C21&lt;FLIGHTS!Q$2,C21+1,"")</f>
        <v>#N/A</v>
      </c>
      <c r="D22" s="201" t="str">
        <f>IF(FLIGHTS!B20="","",(ABS(0.2*FLIGHTS!C20))+((FLIGHTS!F20*0.15+FLIGHTS!I20*0.1+FLIGHTS!L20*0.05)))</f>
        <v/>
      </c>
      <c r="E22" s="202" t="str">
        <f>VLOOKUP(Sheet1!A21,FLIGHTS!$A$3:$B$38,2)</f>
        <v/>
      </c>
      <c r="F22" s="89"/>
      <c r="G22" s="201" t="str">
        <f>IF(FLIGHTS!F20="","",ABS(FLIGHTS!F20))</f>
        <v/>
      </c>
      <c r="H22" s="202" t="str">
        <f>VLOOKUP(Sheet1!B21,FLIGHTS!$D$3:$E$38,2)</f>
        <v/>
      </c>
      <c r="I22" s="89"/>
      <c r="J22" s="201" t="str">
        <f>IF(FLIGHTS!H20="","",ABS(FLIGHTS!I20))</f>
        <v/>
      </c>
      <c r="K22" s="202" t="str">
        <f>VLOOKUP(Sheet1!C21,FLIGHTS!$G$3:$H$38,2)</f>
        <v/>
      </c>
      <c r="L22" s="89"/>
      <c r="M22" s="201" t="str">
        <f>IF(FLIGHTS!K20="","",ABS(FLIGHTS!L20))</f>
        <v/>
      </c>
      <c r="N22" s="202" t="str">
        <f>VLOOKUP(Sheet1!D21,FLIGHTS!$J$3:$K$38,2)</f>
        <v/>
      </c>
      <c r="O22" s="89"/>
      <c r="Q22" s="25"/>
      <c r="S22" s="90" t="str">
        <f t="shared" si="3"/>
        <v xml:space="preserve"> </v>
      </c>
      <c r="T22" t="e">
        <f t="shared" si="0"/>
        <v>#N/A</v>
      </c>
      <c r="U22" s="3" t="e">
        <f t="shared" si="4"/>
        <v>#N/A</v>
      </c>
      <c r="Y22" s="100" t="e">
        <f>IF(C22=0," ",IF(COUNTIF($U$5:$U$40,$U22)&gt;1,MAX($Y$5:$Y21)+0.01,0))</f>
        <v>#N/A</v>
      </c>
      <c r="Z22" s="100" t="str">
        <f t="shared" si="5"/>
        <v/>
      </c>
      <c r="AA22" s="100" t="e">
        <f t="shared" si="1"/>
        <v>#N/A</v>
      </c>
      <c r="AB22" s="100" t="str">
        <f t="shared" si="6"/>
        <v/>
      </c>
      <c r="AC22" s="100" t="str">
        <f t="shared" si="7"/>
        <v/>
      </c>
      <c r="AD22" s="100" t="str">
        <f t="shared" si="8"/>
        <v/>
      </c>
      <c r="AE22" s="100" t="str">
        <f t="shared" si="9"/>
        <v/>
      </c>
      <c r="AF22" s="101" t="str">
        <f t="shared" si="10"/>
        <v xml:space="preserve"> </v>
      </c>
    </row>
    <row r="23" spans="1:32" x14ac:dyDescent="0.2">
      <c r="A23" t="e">
        <f t="shared" si="2"/>
        <v>#N/A</v>
      </c>
      <c r="B23" s="164"/>
      <c r="C23" s="202" t="e">
        <f>IF(C22&lt;FLIGHTS!Q$2,C22+1,"")</f>
        <v>#N/A</v>
      </c>
      <c r="D23" s="201" t="str">
        <f>IF(FLIGHTS!B21="","",(ABS(0.2*FLIGHTS!C21))+((FLIGHTS!F21*0.15+FLIGHTS!I21*0.1+FLIGHTS!L21*0.05)))</f>
        <v/>
      </c>
      <c r="E23" s="202" t="str">
        <f>VLOOKUP(Sheet1!A22,FLIGHTS!$A$3:$B$38,2)</f>
        <v/>
      </c>
      <c r="F23" s="164"/>
      <c r="G23" s="201" t="str">
        <f>IF(FLIGHTS!F21="","",ABS(FLIGHTS!F21))</f>
        <v/>
      </c>
      <c r="H23" s="202" t="str">
        <f>VLOOKUP(Sheet1!B22,FLIGHTS!$D$3:$E$38,2)</f>
        <v/>
      </c>
      <c r="I23" s="164"/>
      <c r="J23" s="201" t="str">
        <f>IF(FLIGHTS!H21="","",ABS(FLIGHTS!I21))</f>
        <v/>
      </c>
      <c r="K23" s="202" t="str">
        <f>VLOOKUP(Sheet1!C22,FLIGHTS!$G$3:$H$38,2)</f>
        <v/>
      </c>
      <c r="L23" s="164"/>
      <c r="M23" s="201" t="str">
        <f>IF(FLIGHTS!K21="","",ABS(FLIGHTS!L21))</f>
        <v/>
      </c>
      <c r="N23" s="202" t="str">
        <f>VLOOKUP(Sheet1!D22,FLIGHTS!$J$3:$K$38,2)</f>
        <v/>
      </c>
      <c r="O23" s="164"/>
      <c r="Q23" s="25"/>
      <c r="S23" s="90" t="str">
        <f t="shared" si="3"/>
        <v xml:space="preserve"> </v>
      </c>
      <c r="T23" t="e">
        <f t="shared" si="0"/>
        <v>#N/A</v>
      </c>
      <c r="U23" s="3" t="e">
        <f t="shared" si="4"/>
        <v>#N/A</v>
      </c>
      <c r="Y23" s="100" t="e">
        <f>IF(C23=0," ",IF(COUNTIF($U$5:$U$40,$U23)&gt;1,MAX($Y$5:$Y22)+0.01,0))</f>
        <v>#N/A</v>
      </c>
      <c r="Z23" s="100" t="str">
        <f t="shared" si="5"/>
        <v/>
      </c>
      <c r="AA23" s="100" t="e">
        <f t="shared" si="1"/>
        <v>#N/A</v>
      </c>
      <c r="AB23" s="100" t="str">
        <f t="shared" si="6"/>
        <v/>
      </c>
      <c r="AC23" s="100" t="str">
        <f t="shared" si="7"/>
        <v/>
      </c>
      <c r="AD23" s="100" t="str">
        <f t="shared" si="8"/>
        <v/>
      </c>
      <c r="AE23" s="100" t="str">
        <f t="shared" si="9"/>
        <v/>
      </c>
      <c r="AF23" s="101" t="str">
        <f t="shared" si="10"/>
        <v xml:space="preserve"> </v>
      </c>
    </row>
    <row r="24" spans="1:32" x14ac:dyDescent="0.2">
      <c r="A24" t="e">
        <f t="shared" si="2"/>
        <v>#N/A</v>
      </c>
      <c r="B24" s="164"/>
      <c r="C24" s="202" t="e">
        <f>IF(C23&lt;FLIGHTS!Q$2,C23+1,"")</f>
        <v>#N/A</v>
      </c>
      <c r="D24" s="201" t="str">
        <f>IF(FLIGHTS!B22="","",(ABS(0.2*FLIGHTS!C22))+((FLIGHTS!F22*0.15+FLIGHTS!I22*0.1+FLIGHTS!L22*0.05)))</f>
        <v/>
      </c>
      <c r="E24" s="202" t="str">
        <f>VLOOKUP(Sheet1!A23,FLIGHTS!$A$3:$B$38,2)</f>
        <v/>
      </c>
      <c r="F24" s="227"/>
      <c r="G24" s="201" t="str">
        <f>IF(FLIGHTS!F22="","",ABS(FLIGHTS!F22))</f>
        <v/>
      </c>
      <c r="H24" s="202" t="str">
        <f>VLOOKUP(Sheet1!B23,FLIGHTS!$D$3:$E$38,2)</f>
        <v/>
      </c>
      <c r="I24" s="227"/>
      <c r="J24" s="201" t="str">
        <f>IF(FLIGHTS!H22="","",ABS(FLIGHTS!I22))</f>
        <v/>
      </c>
      <c r="K24" s="202" t="str">
        <f>VLOOKUP(Sheet1!C23,FLIGHTS!$G$3:$H$38,2)</f>
        <v/>
      </c>
      <c r="L24" s="227"/>
      <c r="M24" s="201" t="str">
        <f>IF(FLIGHTS!K22="","",ABS(FLIGHTS!L22))</f>
        <v/>
      </c>
      <c r="N24" s="202" t="str">
        <f>VLOOKUP(Sheet1!D23,FLIGHTS!$J$3:$K$38,2)</f>
        <v/>
      </c>
      <c r="O24" s="227"/>
      <c r="Q24" s="25"/>
      <c r="S24" s="90" t="str">
        <f t="shared" si="3"/>
        <v xml:space="preserve"> </v>
      </c>
      <c r="T24" t="e">
        <f t="shared" si="0"/>
        <v>#N/A</v>
      </c>
      <c r="U24" s="3" t="e">
        <f t="shared" si="4"/>
        <v>#N/A</v>
      </c>
      <c r="Y24" s="100" t="e">
        <f>IF(C24=0," ",IF(COUNTIF($U$5:$U$40,$U24)&gt;1,MAX($Y$5:$Y23)+0.01,0))</f>
        <v>#N/A</v>
      </c>
      <c r="Z24" s="100" t="str">
        <f t="shared" si="5"/>
        <v/>
      </c>
      <c r="AA24" s="100" t="e">
        <f t="shared" si="1"/>
        <v>#N/A</v>
      </c>
      <c r="AB24" s="100" t="str">
        <f t="shared" si="6"/>
        <v/>
      </c>
      <c r="AC24" s="100" t="str">
        <f t="shared" si="7"/>
        <v/>
      </c>
      <c r="AD24" s="100" t="str">
        <f t="shared" si="8"/>
        <v/>
      </c>
      <c r="AE24" s="100" t="str">
        <f t="shared" si="9"/>
        <v/>
      </c>
      <c r="AF24" s="101" t="str">
        <f t="shared" si="10"/>
        <v xml:space="preserve"> </v>
      </c>
    </row>
    <row r="25" spans="1:32" x14ac:dyDescent="0.2">
      <c r="A25" t="e">
        <f t="shared" si="2"/>
        <v>#N/A</v>
      </c>
      <c r="B25" s="164"/>
      <c r="C25" s="202" t="e">
        <f>IF(C24&lt;FLIGHTS!Q$2,C24+1,"")</f>
        <v>#N/A</v>
      </c>
      <c r="D25" s="201" t="str">
        <f>IF(FLIGHTS!B23="","",(ABS(0.2*FLIGHTS!C23))+((FLIGHTS!F23*0.15+FLIGHTS!I23*0.1+FLIGHTS!L23*0.05)))</f>
        <v/>
      </c>
      <c r="E25" s="202" t="str">
        <f>VLOOKUP(Sheet1!A24,FLIGHTS!$A$3:$B$38,2)</f>
        <v/>
      </c>
      <c r="F25" s="164"/>
      <c r="G25" s="201" t="str">
        <f>IF(FLIGHTS!F23="","",ABS(FLIGHTS!F23))</f>
        <v/>
      </c>
      <c r="H25" s="202" t="str">
        <f>VLOOKUP(Sheet1!B24,FLIGHTS!$D$3:$E$38,2)</f>
        <v/>
      </c>
      <c r="I25" s="164"/>
      <c r="J25" s="201" t="str">
        <f>IF(FLIGHTS!H23="","",ABS(FLIGHTS!I23))</f>
        <v/>
      </c>
      <c r="K25" s="202" t="str">
        <f>VLOOKUP(Sheet1!C24,FLIGHTS!$G$3:$H$38,2)</f>
        <v/>
      </c>
      <c r="L25" s="164"/>
      <c r="M25" s="201" t="str">
        <f>IF(FLIGHTS!K23="","",ABS(FLIGHTS!L23))</f>
        <v/>
      </c>
      <c r="N25" s="202" t="str">
        <f>VLOOKUP(Sheet1!D24,FLIGHTS!$J$3:$K$38,2)</f>
        <v/>
      </c>
      <c r="O25" s="164"/>
      <c r="Q25" s="25"/>
      <c r="S25" s="90" t="str">
        <f t="shared" si="3"/>
        <v xml:space="preserve"> </v>
      </c>
      <c r="T25" t="e">
        <f t="shared" si="0"/>
        <v>#N/A</v>
      </c>
      <c r="U25" s="3" t="e">
        <f t="shared" si="4"/>
        <v>#N/A</v>
      </c>
      <c r="Y25" s="100" t="e">
        <f>IF(C25=0," ",IF(COUNTIF($U$5:$U$40,$U25)&gt;1,MAX($Y$5:$Y24)+0.01,0))</f>
        <v>#N/A</v>
      </c>
      <c r="Z25" s="100" t="str">
        <f t="shared" si="5"/>
        <v/>
      </c>
      <c r="AA25" s="100" t="e">
        <f t="shared" si="1"/>
        <v>#N/A</v>
      </c>
      <c r="AB25" s="100" t="str">
        <f t="shared" si="6"/>
        <v/>
      </c>
      <c r="AC25" s="100" t="str">
        <f t="shared" si="7"/>
        <v/>
      </c>
      <c r="AD25" s="100" t="str">
        <f t="shared" si="8"/>
        <v/>
      </c>
      <c r="AE25" s="100" t="str">
        <f t="shared" si="9"/>
        <v/>
      </c>
      <c r="AF25" s="101" t="str">
        <f t="shared" si="10"/>
        <v xml:space="preserve"> </v>
      </c>
    </row>
    <row r="26" spans="1:32" x14ac:dyDescent="0.2">
      <c r="A26" t="e">
        <f t="shared" si="2"/>
        <v>#N/A</v>
      </c>
      <c r="B26" s="164"/>
      <c r="C26" s="202" t="e">
        <f>IF(C25&lt;FLIGHTS!Q$2,C25+1,"")</f>
        <v>#N/A</v>
      </c>
      <c r="D26" s="201" t="str">
        <f>IF(FLIGHTS!B24="","",(ABS(0.2*FLIGHTS!C24))+((FLIGHTS!F24*0.15+FLIGHTS!I24*0.1+FLIGHTS!L24*0.05)))</f>
        <v/>
      </c>
      <c r="E26" s="202" t="str">
        <f>VLOOKUP(Sheet1!A25,FLIGHTS!$A$3:$B$38,2)</f>
        <v/>
      </c>
      <c r="F26" s="164"/>
      <c r="G26" s="201" t="str">
        <f>IF(FLIGHTS!F24="","",ABS(FLIGHTS!F24))</f>
        <v/>
      </c>
      <c r="H26" s="202" t="str">
        <f>VLOOKUP(Sheet1!B25,FLIGHTS!$D$3:$E$38,2)</f>
        <v/>
      </c>
      <c r="I26" s="164"/>
      <c r="J26" s="201" t="str">
        <f>IF(FLIGHTS!H24="","",ABS(FLIGHTS!I24))</f>
        <v/>
      </c>
      <c r="K26" s="202" t="str">
        <f>VLOOKUP(Sheet1!C25,FLIGHTS!$G$3:$H$38,2)</f>
        <v/>
      </c>
      <c r="L26" s="164"/>
      <c r="M26" s="201" t="str">
        <f>IF(FLIGHTS!K24="","",ABS(FLIGHTS!L24))</f>
        <v/>
      </c>
      <c r="N26" s="202" t="str">
        <f>VLOOKUP(Sheet1!D25,FLIGHTS!$J$3:$K$38,2)</f>
        <v/>
      </c>
      <c r="O26" s="164"/>
      <c r="Q26" s="25"/>
      <c r="S26" s="90" t="str">
        <f t="shared" si="3"/>
        <v xml:space="preserve"> </v>
      </c>
      <c r="T26" t="e">
        <f t="shared" si="0"/>
        <v>#N/A</v>
      </c>
      <c r="U26" s="3" t="e">
        <f t="shared" si="4"/>
        <v>#N/A</v>
      </c>
      <c r="Y26" s="100" t="e">
        <f>IF(C26=0," ",IF(COUNTIF($U$5:$U$40,$U26)&gt;1,MAX($Y$5:$Y25)+0.01,0))</f>
        <v>#N/A</v>
      </c>
      <c r="Z26" s="100" t="str">
        <f t="shared" si="5"/>
        <v/>
      </c>
      <c r="AA26" s="100" t="e">
        <f t="shared" si="1"/>
        <v>#N/A</v>
      </c>
      <c r="AB26" s="100" t="str">
        <f t="shared" si="6"/>
        <v/>
      </c>
      <c r="AC26" s="100" t="str">
        <f t="shared" si="7"/>
        <v/>
      </c>
      <c r="AD26" s="100" t="str">
        <f t="shared" si="8"/>
        <v/>
      </c>
      <c r="AE26" s="100" t="str">
        <f t="shared" si="9"/>
        <v/>
      </c>
      <c r="AF26" s="101" t="str">
        <f t="shared" si="10"/>
        <v xml:space="preserve"> </v>
      </c>
    </row>
    <row r="27" spans="1:32" x14ac:dyDescent="0.2">
      <c r="A27" t="e">
        <f t="shared" si="2"/>
        <v>#N/A</v>
      </c>
      <c r="B27" s="164"/>
      <c r="C27" s="202" t="e">
        <f>IF(C26&lt;FLIGHTS!Q$2,C26+1,"")</f>
        <v>#N/A</v>
      </c>
      <c r="D27" s="201" t="str">
        <f>IF(FLIGHTS!B25="","",(ABS(0.2*FLIGHTS!C25))+((FLIGHTS!F25*0.15+FLIGHTS!I25*0.1+FLIGHTS!L25*0.05)))</f>
        <v/>
      </c>
      <c r="E27" s="202" t="str">
        <f>VLOOKUP(Sheet1!A26,FLIGHTS!$A$3:$B$38,2)</f>
        <v/>
      </c>
      <c r="F27" s="164"/>
      <c r="G27" s="201" t="str">
        <f>IF(FLIGHTS!F25="","",ABS(FLIGHTS!F25))</f>
        <v/>
      </c>
      <c r="H27" s="202" t="str">
        <f>VLOOKUP(Sheet1!B26,FLIGHTS!$D$3:$E$38,2)</f>
        <v/>
      </c>
      <c r="I27" s="164"/>
      <c r="J27" s="201" t="str">
        <f>IF(FLIGHTS!H25="","",ABS(FLIGHTS!I25))</f>
        <v/>
      </c>
      <c r="K27" s="202" t="str">
        <f>VLOOKUP(Sheet1!C26,FLIGHTS!$G$3:$H$38,2)</f>
        <v/>
      </c>
      <c r="L27" s="164"/>
      <c r="M27" s="201" t="str">
        <f>IF(FLIGHTS!K25="","",ABS(FLIGHTS!L25))</f>
        <v/>
      </c>
      <c r="N27" s="202" t="str">
        <f>VLOOKUP(Sheet1!D26,FLIGHTS!$J$3:$K$38,2)</f>
        <v/>
      </c>
      <c r="O27" s="164"/>
      <c r="Q27" s="25"/>
      <c r="S27" s="90" t="str">
        <f t="shared" si="3"/>
        <v xml:space="preserve"> </v>
      </c>
      <c r="T27" t="e">
        <f t="shared" si="0"/>
        <v>#N/A</v>
      </c>
      <c r="U27" s="3" t="e">
        <f t="shared" si="4"/>
        <v>#N/A</v>
      </c>
      <c r="Y27" s="100" t="e">
        <f>IF(C27=0," ",IF(COUNTIF($U$5:$U$40,$U27)&gt;1,MAX($Y$5:$Y26)+0.01,0))</f>
        <v>#N/A</v>
      </c>
      <c r="Z27" s="100" t="str">
        <f t="shared" si="5"/>
        <v/>
      </c>
      <c r="AA27" s="100" t="e">
        <f t="shared" si="1"/>
        <v>#N/A</v>
      </c>
      <c r="AB27" s="100" t="str">
        <f t="shared" si="6"/>
        <v/>
      </c>
      <c r="AC27" s="100" t="str">
        <f t="shared" si="7"/>
        <v/>
      </c>
      <c r="AD27" s="100" t="str">
        <f t="shared" si="8"/>
        <v/>
      </c>
      <c r="AE27" s="100" t="str">
        <f t="shared" si="9"/>
        <v/>
      </c>
      <c r="AF27" s="101" t="str">
        <f t="shared" si="10"/>
        <v xml:space="preserve"> </v>
      </c>
    </row>
    <row r="28" spans="1:32" x14ac:dyDescent="0.2">
      <c r="A28" t="e">
        <f t="shared" si="2"/>
        <v>#N/A</v>
      </c>
      <c r="B28" s="164"/>
      <c r="C28" s="202" t="e">
        <f>IF(C27&lt;FLIGHTS!Q$2,C27+1,"")</f>
        <v>#N/A</v>
      </c>
      <c r="D28" s="201" t="str">
        <f>IF(FLIGHTS!B26="","",(ABS(0.2*FLIGHTS!C26))+((FLIGHTS!F26*0.15+FLIGHTS!I26*0.1+FLIGHTS!L26*0.05)))</f>
        <v/>
      </c>
      <c r="E28" s="202" t="str">
        <f>VLOOKUP(Sheet1!A27,FLIGHTS!$A$3:$B$38,2)</f>
        <v/>
      </c>
      <c r="F28" s="164"/>
      <c r="G28" s="201" t="str">
        <f>IF(FLIGHTS!F26="","",ABS(FLIGHTS!F26))</f>
        <v/>
      </c>
      <c r="H28" s="202" t="str">
        <f>VLOOKUP(Sheet1!B27,FLIGHTS!$D$3:$E$38,2)</f>
        <v/>
      </c>
      <c r="I28" s="164"/>
      <c r="J28" s="201" t="str">
        <f>IF(FLIGHTS!H26="","",ABS(FLIGHTS!I26))</f>
        <v/>
      </c>
      <c r="K28" s="202" t="str">
        <f>VLOOKUP(Sheet1!C27,FLIGHTS!$G$3:$H$38,2)</f>
        <v/>
      </c>
      <c r="L28" s="164"/>
      <c r="M28" s="201" t="str">
        <f>IF(FLIGHTS!K26="","",ABS(FLIGHTS!L26))</f>
        <v/>
      </c>
      <c r="N28" s="202" t="str">
        <f>VLOOKUP(Sheet1!D27,FLIGHTS!$J$3:$K$38,2)</f>
        <v/>
      </c>
      <c r="O28" s="164"/>
      <c r="Q28" s="25"/>
      <c r="S28" s="90" t="str">
        <f t="shared" si="3"/>
        <v xml:space="preserve"> </v>
      </c>
      <c r="T28" t="e">
        <f t="shared" si="0"/>
        <v>#N/A</v>
      </c>
      <c r="U28" s="3" t="e">
        <f t="shared" si="4"/>
        <v>#N/A</v>
      </c>
      <c r="Y28" s="100" t="e">
        <f>IF(C28=0," ",IF(COUNTIF($U$5:$U$40,$U28)&gt;1,MAX($Y$5:$Y27)+0.01,0))</f>
        <v>#N/A</v>
      </c>
      <c r="Z28" s="100" t="str">
        <f t="shared" si="5"/>
        <v/>
      </c>
      <c r="AA28" s="100" t="e">
        <f t="shared" si="1"/>
        <v>#N/A</v>
      </c>
      <c r="AB28" s="100" t="str">
        <f t="shared" si="6"/>
        <v/>
      </c>
      <c r="AC28" s="100" t="str">
        <f t="shared" si="7"/>
        <v/>
      </c>
      <c r="AD28" s="100" t="str">
        <f t="shared" si="8"/>
        <v/>
      </c>
      <c r="AE28" s="100" t="str">
        <f t="shared" si="9"/>
        <v/>
      </c>
      <c r="AF28" s="101" t="str">
        <f t="shared" si="10"/>
        <v xml:space="preserve"> </v>
      </c>
    </row>
    <row r="29" spans="1:32" x14ac:dyDescent="0.2">
      <c r="A29" t="e">
        <f t="shared" si="2"/>
        <v>#N/A</v>
      </c>
      <c r="B29" s="164"/>
      <c r="C29" s="202" t="e">
        <f>IF(C28&lt;FLIGHTS!Q$2,C28+1,"")</f>
        <v>#N/A</v>
      </c>
      <c r="D29" s="201" t="str">
        <f>IF(FLIGHTS!B27="","",(ABS(0.2*FLIGHTS!C27))+((FLIGHTS!F27*0.15+FLIGHTS!I27*0.1+FLIGHTS!L27*0.05)))</f>
        <v/>
      </c>
      <c r="E29" s="202" t="str">
        <f>VLOOKUP(Sheet1!A28,FLIGHTS!$A$3:$B$38,2)</f>
        <v/>
      </c>
      <c r="F29" s="164"/>
      <c r="G29" s="201" t="str">
        <f>IF(FLIGHTS!F27="","",ABS(FLIGHTS!F27))</f>
        <v/>
      </c>
      <c r="H29" s="202" t="str">
        <f>VLOOKUP(Sheet1!B28,FLIGHTS!$D$3:$E$38,2)</f>
        <v/>
      </c>
      <c r="I29" s="164"/>
      <c r="J29" s="201" t="str">
        <f>IF(FLIGHTS!H27="","",ABS(FLIGHTS!I27))</f>
        <v/>
      </c>
      <c r="K29" s="202" t="str">
        <f>VLOOKUP(Sheet1!C28,FLIGHTS!$G$3:$H$38,2)</f>
        <v/>
      </c>
      <c r="L29" s="164"/>
      <c r="M29" s="201" t="str">
        <f>IF(FLIGHTS!K27="","",ABS(FLIGHTS!L27))</f>
        <v/>
      </c>
      <c r="N29" s="202" t="str">
        <f>VLOOKUP(Sheet1!D28,FLIGHTS!$J$3:$K$38,2)</f>
        <v/>
      </c>
      <c r="O29" s="164"/>
      <c r="Q29" s="25"/>
      <c r="S29" s="90" t="str">
        <f t="shared" si="3"/>
        <v xml:space="preserve"> </v>
      </c>
      <c r="T29" t="e">
        <f t="shared" si="0"/>
        <v>#N/A</v>
      </c>
      <c r="U29" s="3" t="e">
        <f t="shared" si="4"/>
        <v>#N/A</v>
      </c>
      <c r="Y29" s="100" t="e">
        <f>IF(C29=0," ",IF(COUNTIF($U$5:$U$40,$U29)&gt;1,MAX($Y$5:$Y28)+0.01,0))</f>
        <v>#N/A</v>
      </c>
      <c r="Z29" s="100" t="str">
        <f t="shared" si="5"/>
        <v/>
      </c>
      <c r="AA29" s="100" t="e">
        <f t="shared" si="1"/>
        <v>#N/A</v>
      </c>
      <c r="AB29" s="100" t="str">
        <f t="shared" si="6"/>
        <v/>
      </c>
      <c r="AC29" s="100" t="str">
        <f t="shared" si="7"/>
        <v/>
      </c>
      <c r="AD29" s="100" t="str">
        <f t="shared" si="8"/>
        <v/>
      </c>
      <c r="AE29" s="100" t="str">
        <f t="shared" si="9"/>
        <v/>
      </c>
      <c r="AF29" s="101" t="str">
        <f t="shared" si="10"/>
        <v xml:space="preserve"> </v>
      </c>
    </row>
    <row r="30" spans="1:32" x14ac:dyDescent="0.2">
      <c r="A30" t="e">
        <f t="shared" si="2"/>
        <v>#N/A</v>
      </c>
      <c r="B30" s="164"/>
      <c r="C30" s="202" t="e">
        <f>IF(C29&lt;FLIGHTS!Q$2,C29+1,"")</f>
        <v>#N/A</v>
      </c>
      <c r="D30" s="201" t="str">
        <f>IF(FLIGHTS!B28="","",(ABS(0.2*FLIGHTS!C28))+((FLIGHTS!F28*0.15+FLIGHTS!I28*0.1+FLIGHTS!L28*0.05)))</f>
        <v/>
      </c>
      <c r="E30" s="202" t="str">
        <f>VLOOKUP(Sheet1!A29,FLIGHTS!$A$3:$B$38,2)</f>
        <v/>
      </c>
      <c r="F30" s="164"/>
      <c r="G30" s="201" t="str">
        <f>IF(FLIGHTS!F28="","",ABS(FLIGHTS!F28))</f>
        <v/>
      </c>
      <c r="H30" s="202" t="str">
        <f>VLOOKUP(Sheet1!B29,FLIGHTS!$D$3:$E$38,2)</f>
        <v/>
      </c>
      <c r="I30" s="164"/>
      <c r="J30" s="201" t="str">
        <f>IF(FLIGHTS!H28="","",ABS(FLIGHTS!I28))</f>
        <v/>
      </c>
      <c r="K30" s="202" t="str">
        <f>VLOOKUP(Sheet1!C29,FLIGHTS!$G$3:$H$38,2)</f>
        <v/>
      </c>
      <c r="L30" s="164"/>
      <c r="M30" s="201" t="str">
        <f>IF(FLIGHTS!K28="","",ABS(FLIGHTS!L28))</f>
        <v/>
      </c>
      <c r="N30" s="202" t="str">
        <f>VLOOKUP(Sheet1!D29,FLIGHTS!$J$3:$K$38,2)</f>
        <v/>
      </c>
      <c r="O30" s="164"/>
      <c r="Q30" s="25"/>
      <c r="S30" s="90" t="str">
        <f t="shared" si="3"/>
        <v xml:space="preserve"> </v>
      </c>
      <c r="T30" t="e">
        <f t="shared" si="0"/>
        <v>#N/A</v>
      </c>
      <c r="U30" s="3" t="e">
        <f t="shared" si="4"/>
        <v>#N/A</v>
      </c>
      <c r="Y30" s="100" t="e">
        <f>IF(C30=0," ",IF(COUNTIF($U$5:$U$40,$U30)&gt;1,MAX($Y$5:$Y29)+0.01,0))</f>
        <v>#N/A</v>
      </c>
      <c r="Z30" s="100" t="str">
        <f t="shared" si="5"/>
        <v/>
      </c>
      <c r="AA30" s="100" t="e">
        <f t="shared" si="1"/>
        <v>#N/A</v>
      </c>
      <c r="AB30" s="100" t="str">
        <f t="shared" si="6"/>
        <v/>
      </c>
      <c r="AC30" s="100" t="str">
        <f t="shared" si="7"/>
        <v/>
      </c>
      <c r="AD30" s="100" t="str">
        <f t="shared" si="8"/>
        <v/>
      </c>
      <c r="AE30" s="100" t="str">
        <f t="shared" si="9"/>
        <v/>
      </c>
      <c r="AF30" s="101" t="str">
        <f t="shared" si="10"/>
        <v xml:space="preserve"> </v>
      </c>
    </row>
    <row r="31" spans="1:32" x14ac:dyDescent="0.2">
      <c r="A31" t="e">
        <f t="shared" si="2"/>
        <v>#N/A</v>
      </c>
      <c r="B31" s="164"/>
      <c r="C31" s="202" t="e">
        <f>IF(C30&lt;FLIGHTS!Q$2,C30+1,"")</f>
        <v>#N/A</v>
      </c>
      <c r="D31" s="201" t="str">
        <f>IF(FLIGHTS!B29="","",(ABS(0.2*FLIGHTS!C29))+((FLIGHTS!F29*0.15+FLIGHTS!I29*0.1+FLIGHTS!L29*0.05)))</f>
        <v/>
      </c>
      <c r="E31" s="202" t="str">
        <f>VLOOKUP(Sheet1!A30,FLIGHTS!$A$3:$B$38,2)</f>
        <v/>
      </c>
      <c r="F31" s="164"/>
      <c r="G31" s="201" t="str">
        <f>IF(FLIGHTS!F29="","",ABS(FLIGHTS!F29))</f>
        <v/>
      </c>
      <c r="H31" s="202" t="str">
        <f>VLOOKUP(Sheet1!B30,FLIGHTS!$D$3:$E$38,2)</f>
        <v/>
      </c>
      <c r="I31" s="164"/>
      <c r="J31" s="201" t="str">
        <f>IF(FLIGHTS!H29="","",ABS(FLIGHTS!I29))</f>
        <v/>
      </c>
      <c r="K31" s="202" t="str">
        <f>VLOOKUP(Sheet1!C30,FLIGHTS!$G$3:$H$38,2)</f>
        <v/>
      </c>
      <c r="L31" s="164"/>
      <c r="M31" s="201" t="str">
        <f>IF(FLIGHTS!K29="","",ABS(FLIGHTS!L29))</f>
        <v/>
      </c>
      <c r="N31" s="202" t="str">
        <f>VLOOKUP(Sheet1!D30,FLIGHTS!$J$3:$K$38,2)</f>
        <v/>
      </c>
      <c r="O31" s="164"/>
      <c r="Q31" s="25"/>
      <c r="S31" s="90" t="str">
        <f t="shared" si="3"/>
        <v xml:space="preserve"> </v>
      </c>
      <c r="T31" t="e">
        <f t="shared" si="0"/>
        <v>#N/A</v>
      </c>
      <c r="U31" s="3" t="e">
        <f t="shared" si="4"/>
        <v>#N/A</v>
      </c>
      <c r="Y31" s="100" t="e">
        <f>IF(C31=0," ",IF(COUNTIF($U$5:$U$40,$U31)&gt;1,MAX($Y$5:$Y30)+0.01,0))</f>
        <v>#N/A</v>
      </c>
      <c r="Z31" s="100" t="str">
        <f t="shared" si="5"/>
        <v/>
      </c>
      <c r="AA31" s="100" t="e">
        <f t="shared" si="1"/>
        <v>#N/A</v>
      </c>
      <c r="AB31" s="100" t="str">
        <f t="shared" si="6"/>
        <v/>
      </c>
      <c r="AC31" s="100" t="str">
        <f t="shared" si="7"/>
        <v/>
      </c>
      <c r="AD31" s="100" t="str">
        <f t="shared" si="8"/>
        <v/>
      </c>
      <c r="AE31" s="100" t="str">
        <f t="shared" si="9"/>
        <v/>
      </c>
      <c r="AF31" s="101" t="str">
        <f t="shared" si="10"/>
        <v xml:space="preserve"> </v>
      </c>
    </row>
    <row r="32" spans="1:32" x14ac:dyDescent="0.2">
      <c r="A32" t="e">
        <f t="shared" si="2"/>
        <v>#N/A</v>
      </c>
      <c r="B32" s="164"/>
      <c r="C32" s="202" t="e">
        <f>IF(C31&lt;FLIGHTS!Q$2,C31+1,"")</f>
        <v>#N/A</v>
      </c>
      <c r="D32" s="201" t="str">
        <f>IF(FLIGHTS!B30="","",(ABS(0.2*FLIGHTS!C30))+((FLIGHTS!F30*0.15+FLIGHTS!I30*0.1+FLIGHTS!L30*0.05)))</f>
        <v/>
      </c>
      <c r="E32" s="202" t="str">
        <f>VLOOKUP(Sheet1!A31,FLIGHTS!$A$3:$B$38,2)</f>
        <v/>
      </c>
      <c r="F32" s="164"/>
      <c r="G32" s="201" t="str">
        <f>IF(FLIGHTS!F30="","",ABS(FLIGHTS!F30))</f>
        <v/>
      </c>
      <c r="H32" s="202" t="str">
        <f>VLOOKUP(Sheet1!B31,FLIGHTS!$D$3:$E$38,2)</f>
        <v/>
      </c>
      <c r="I32" s="164"/>
      <c r="J32" s="201" t="str">
        <f>IF(FLIGHTS!H30="","",ABS(FLIGHTS!I30))</f>
        <v/>
      </c>
      <c r="K32" s="202" t="str">
        <f>VLOOKUP(Sheet1!C31,FLIGHTS!$G$3:$H$38,2)</f>
        <v/>
      </c>
      <c r="L32" s="164"/>
      <c r="M32" s="201" t="str">
        <f>IF(FLIGHTS!K30="","",ABS(FLIGHTS!L30))</f>
        <v/>
      </c>
      <c r="N32" s="202" t="str">
        <f>VLOOKUP(Sheet1!D31,FLIGHTS!$J$3:$K$38,2)</f>
        <v/>
      </c>
      <c r="O32" s="164"/>
      <c r="Q32" s="25"/>
      <c r="S32" s="90" t="str">
        <f t="shared" si="3"/>
        <v xml:space="preserve"> </v>
      </c>
      <c r="T32" t="e">
        <f t="shared" si="0"/>
        <v>#N/A</v>
      </c>
      <c r="U32" s="3" t="e">
        <f t="shared" si="4"/>
        <v>#N/A</v>
      </c>
      <c r="Y32" s="100" t="e">
        <f>IF(C32=0," ",IF(COUNTIF($U$5:$U$40,$U32)&gt;1,MAX($Y$5:$Y31)+0.01,0))</f>
        <v>#N/A</v>
      </c>
      <c r="Z32" s="100" t="str">
        <f t="shared" si="5"/>
        <v/>
      </c>
      <c r="AA32" s="100" t="e">
        <f t="shared" si="1"/>
        <v>#N/A</v>
      </c>
      <c r="AB32" s="100" t="str">
        <f t="shared" si="6"/>
        <v/>
      </c>
      <c r="AC32" s="100" t="str">
        <f t="shared" si="7"/>
        <v/>
      </c>
      <c r="AD32" s="100" t="str">
        <f t="shared" si="8"/>
        <v/>
      </c>
      <c r="AE32" s="100" t="str">
        <f t="shared" si="9"/>
        <v/>
      </c>
      <c r="AF32" s="101" t="str">
        <f t="shared" si="10"/>
        <v xml:space="preserve"> </v>
      </c>
    </row>
    <row r="33" spans="1:32" x14ac:dyDescent="0.2">
      <c r="A33" t="e">
        <f t="shared" si="2"/>
        <v>#N/A</v>
      </c>
      <c r="B33" s="164"/>
      <c r="C33" s="202" t="e">
        <f>IF(C32&lt;FLIGHTS!Q$2,C32+1,"")</f>
        <v>#N/A</v>
      </c>
      <c r="D33" s="201" t="str">
        <f>IF(FLIGHTS!B31="","",(ABS(0.2*FLIGHTS!C31))+((FLIGHTS!F31*0.15+FLIGHTS!I31*0.1+FLIGHTS!L31*0.05)))</f>
        <v/>
      </c>
      <c r="E33" s="202" t="str">
        <f>VLOOKUP(Sheet1!A32,FLIGHTS!$A$3:$B$38,2)</f>
        <v/>
      </c>
      <c r="F33" s="164"/>
      <c r="G33" s="201" t="str">
        <f>IF(FLIGHTS!F31="","",ABS(FLIGHTS!F31))</f>
        <v/>
      </c>
      <c r="H33" s="202" t="str">
        <f>VLOOKUP(Sheet1!B32,FLIGHTS!$D$3:$E$38,2)</f>
        <v/>
      </c>
      <c r="I33" s="164"/>
      <c r="J33" s="201" t="str">
        <f>IF(FLIGHTS!H31="","",ABS(FLIGHTS!I31))</f>
        <v/>
      </c>
      <c r="K33" s="202" t="str">
        <f>VLOOKUP(Sheet1!C32,FLIGHTS!$G$3:$H$38,2)</f>
        <v/>
      </c>
      <c r="L33" s="164"/>
      <c r="M33" s="201" t="str">
        <f>IF(FLIGHTS!K31="","",ABS(FLIGHTS!L31))</f>
        <v/>
      </c>
      <c r="N33" s="202" t="str">
        <f>VLOOKUP(Sheet1!D32,FLIGHTS!$J$3:$K$38,2)</f>
        <v/>
      </c>
      <c r="O33" s="164"/>
      <c r="Q33" s="25"/>
      <c r="S33" s="90" t="str">
        <f t="shared" si="3"/>
        <v xml:space="preserve"> </v>
      </c>
      <c r="T33" t="e">
        <f t="shared" si="0"/>
        <v>#N/A</v>
      </c>
      <c r="U33" s="3" t="e">
        <f t="shared" si="4"/>
        <v>#N/A</v>
      </c>
      <c r="Y33" s="100" t="e">
        <f>IF(C33=0," ",IF(COUNTIF($U$5:$U$40,$U33)&gt;1,MAX($Y$5:$Y32)+0.01,0))</f>
        <v>#N/A</v>
      </c>
      <c r="Z33" s="100" t="str">
        <f t="shared" si="5"/>
        <v/>
      </c>
      <c r="AA33" s="100" t="e">
        <f t="shared" si="1"/>
        <v>#N/A</v>
      </c>
      <c r="AB33" s="100" t="str">
        <f t="shared" si="6"/>
        <v/>
      </c>
      <c r="AC33" s="100" t="str">
        <f t="shared" si="7"/>
        <v/>
      </c>
      <c r="AD33" s="100" t="str">
        <f t="shared" si="8"/>
        <v/>
      </c>
      <c r="AE33" s="100" t="str">
        <f t="shared" si="9"/>
        <v/>
      </c>
      <c r="AF33" s="101" t="str">
        <f t="shared" si="10"/>
        <v xml:space="preserve"> </v>
      </c>
    </row>
    <row r="34" spans="1:32" x14ac:dyDescent="0.2">
      <c r="A34" t="e">
        <f t="shared" si="2"/>
        <v>#N/A</v>
      </c>
      <c r="B34" s="164"/>
      <c r="C34" s="202" t="e">
        <f>IF(C33&lt;FLIGHTS!Q$2,C33+1,"")</f>
        <v>#N/A</v>
      </c>
      <c r="D34" s="201" t="str">
        <f>IF(FLIGHTS!B32="","",(ABS(0.2*FLIGHTS!C32))+((FLIGHTS!F32*0.15+FLIGHTS!I32*0.1+FLIGHTS!L32*0.05)))</f>
        <v/>
      </c>
      <c r="E34" s="202" t="str">
        <f>VLOOKUP(Sheet1!A33,FLIGHTS!$A$3:$B$38,2)</f>
        <v/>
      </c>
      <c r="F34" s="164"/>
      <c r="G34" s="201" t="str">
        <f>IF(FLIGHTS!F32="","",ABS(FLIGHTS!F32))</f>
        <v/>
      </c>
      <c r="H34" s="202" t="str">
        <f>VLOOKUP(Sheet1!B33,FLIGHTS!$D$3:$E$38,2)</f>
        <v/>
      </c>
      <c r="I34" s="164"/>
      <c r="J34" s="201" t="str">
        <f>IF(FLIGHTS!H32="","",ABS(FLIGHTS!I32))</f>
        <v/>
      </c>
      <c r="K34" s="202" t="str">
        <f>VLOOKUP(Sheet1!C33,FLIGHTS!$G$3:$H$38,2)</f>
        <v/>
      </c>
      <c r="L34" s="164"/>
      <c r="M34" s="201" t="str">
        <f>IF(FLIGHTS!K32="","",ABS(FLIGHTS!L32))</f>
        <v/>
      </c>
      <c r="N34" s="202" t="str">
        <f>VLOOKUP(Sheet1!D33,FLIGHTS!$J$3:$K$38,2)</f>
        <v/>
      </c>
      <c r="O34" s="164"/>
      <c r="Q34" s="25"/>
      <c r="S34" s="90" t="str">
        <f t="shared" si="3"/>
        <v xml:space="preserve"> </v>
      </c>
      <c r="T34" t="e">
        <f t="shared" si="0"/>
        <v>#N/A</v>
      </c>
      <c r="U34" s="3" t="e">
        <f t="shared" si="4"/>
        <v>#N/A</v>
      </c>
      <c r="Y34" s="100" t="e">
        <f>IF(C34=0," ",IF(COUNTIF($U$5:$U$40,$U34)&gt;1,MAX($Y$5:$Y33)+0.01,0))</f>
        <v>#N/A</v>
      </c>
      <c r="Z34" s="100" t="str">
        <f t="shared" si="5"/>
        <v/>
      </c>
      <c r="AA34" s="100" t="e">
        <f t="shared" si="1"/>
        <v>#N/A</v>
      </c>
      <c r="AB34" s="100" t="str">
        <f t="shared" si="6"/>
        <v/>
      </c>
      <c r="AC34" s="100" t="str">
        <f t="shared" si="7"/>
        <v/>
      </c>
      <c r="AD34" s="100" t="str">
        <f t="shared" si="8"/>
        <v/>
      </c>
      <c r="AE34" s="100" t="str">
        <f t="shared" si="9"/>
        <v/>
      </c>
      <c r="AF34" s="101" t="str">
        <f t="shared" si="10"/>
        <v xml:space="preserve"> </v>
      </c>
    </row>
    <row r="35" spans="1:32" x14ac:dyDescent="0.2">
      <c r="A35" t="e">
        <f t="shared" si="2"/>
        <v>#N/A</v>
      </c>
      <c r="B35" s="164"/>
      <c r="C35" s="202" t="e">
        <f>IF(C34&lt;FLIGHTS!Q$2,C34+1,"")</f>
        <v>#N/A</v>
      </c>
      <c r="D35" s="201" t="str">
        <f>IF(FLIGHTS!B33="","",(ABS(0.2*FLIGHTS!C33))+((FLIGHTS!F33*0.15+FLIGHTS!I33*0.1+FLIGHTS!L33*0.05)))</f>
        <v/>
      </c>
      <c r="E35" s="202" t="str">
        <f>VLOOKUP(Sheet1!A34,FLIGHTS!$A$3:$B$38,2)</f>
        <v/>
      </c>
      <c r="F35" s="164"/>
      <c r="G35" s="201" t="str">
        <f>IF(FLIGHTS!F33="","",ABS(FLIGHTS!F33))</f>
        <v/>
      </c>
      <c r="H35" s="202" t="str">
        <f>VLOOKUP(Sheet1!B34,FLIGHTS!$D$3:$E$38,2)</f>
        <v/>
      </c>
      <c r="I35" s="164"/>
      <c r="J35" s="201" t="str">
        <f>IF(FLIGHTS!H33="","",ABS(FLIGHTS!I33))</f>
        <v/>
      </c>
      <c r="K35" s="202" t="str">
        <f>VLOOKUP(Sheet1!C34,FLIGHTS!$G$3:$H$38,2)</f>
        <v/>
      </c>
      <c r="L35" s="164"/>
      <c r="M35" s="201" t="str">
        <f>IF(FLIGHTS!K33="","",ABS(FLIGHTS!L33))</f>
        <v/>
      </c>
      <c r="N35" s="202" t="str">
        <f>VLOOKUP(Sheet1!D34,FLIGHTS!$J$3:$K$38,2)</f>
        <v/>
      </c>
      <c r="O35" s="164"/>
      <c r="Q35" s="25"/>
      <c r="S35" s="90" t="str">
        <f t="shared" si="3"/>
        <v xml:space="preserve"> </v>
      </c>
      <c r="T35" t="e">
        <f t="shared" si="0"/>
        <v>#N/A</v>
      </c>
      <c r="U35" s="3" t="e">
        <f t="shared" si="4"/>
        <v>#N/A</v>
      </c>
      <c r="Y35" s="100" t="e">
        <f>IF(C35=0," ",IF(COUNTIF($U$5:$U$40,$U35)&gt;1,MAX($Y$5:$Y34)+0.01,0))</f>
        <v>#N/A</v>
      </c>
      <c r="Z35" s="100" t="str">
        <f t="shared" si="5"/>
        <v/>
      </c>
      <c r="AA35" s="100" t="e">
        <f t="shared" si="1"/>
        <v>#N/A</v>
      </c>
      <c r="AB35" s="100" t="str">
        <f t="shared" si="6"/>
        <v/>
      </c>
      <c r="AC35" s="100" t="str">
        <f t="shared" si="7"/>
        <v/>
      </c>
      <c r="AD35" s="100" t="str">
        <f t="shared" si="8"/>
        <v/>
      </c>
      <c r="AE35" s="100" t="str">
        <f t="shared" si="9"/>
        <v/>
      </c>
      <c r="AF35" s="101" t="str">
        <f t="shared" si="10"/>
        <v xml:space="preserve"> </v>
      </c>
    </row>
    <row r="36" spans="1:32" x14ac:dyDescent="0.2">
      <c r="A36" t="e">
        <f t="shared" si="2"/>
        <v>#N/A</v>
      </c>
      <c r="B36" s="164"/>
      <c r="C36" s="202" t="e">
        <f>IF(C35&lt;FLIGHTS!Q$2,C35+1,"")</f>
        <v>#N/A</v>
      </c>
      <c r="D36" s="201" t="str">
        <f>IF(FLIGHTS!B34="","",(ABS(0.2*FLIGHTS!C34))+((FLIGHTS!F34*0.15+FLIGHTS!I34*0.1+FLIGHTS!L34*0.05)))</f>
        <v/>
      </c>
      <c r="E36" s="202" t="str">
        <f>VLOOKUP(Sheet1!A35,FLIGHTS!$A$3:$B$38,2)</f>
        <v/>
      </c>
      <c r="F36" s="164"/>
      <c r="G36" s="201" t="str">
        <f>IF(FLIGHTS!F34="","",ABS(FLIGHTS!F34))</f>
        <v/>
      </c>
      <c r="H36" s="202" t="str">
        <f>VLOOKUP(Sheet1!B35,FLIGHTS!$D$3:$E$38,2)</f>
        <v/>
      </c>
      <c r="I36" s="164"/>
      <c r="J36" s="201" t="str">
        <f>IF(FLIGHTS!H34="","",ABS(FLIGHTS!I34))</f>
        <v/>
      </c>
      <c r="K36" s="202" t="str">
        <f>VLOOKUP(Sheet1!C35,FLIGHTS!$G$3:$H$38,2)</f>
        <v/>
      </c>
      <c r="L36" s="164"/>
      <c r="M36" s="201" t="str">
        <f>IF(FLIGHTS!K34="","",ABS(FLIGHTS!L34))</f>
        <v/>
      </c>
      <c r="N36" s="202" t="str">
        <f>VLOOKUP(Sheet1!D35,FLIGHTS!$J$3:$K$38,2)</f>
        <v/>
      </c>
      <c r="O36" s="164"/>
      <c r="Q36" s="25"/>
      <c r="S36" s="90" t="str">
        <f t="shared" si="3"/>
        <v xml:space="preserve"> </v>
      </c>
      <c r="T36" t="e">
        <f t="shared" si="0"/>
        <v>#N/A</v>
      </c>
      <c r="U36" s="3" t="e">
        <f t="shared" si="4"/>
        <v>#N/A</v>
      </c>
      <c r="Y36" s="100" t="e">
        <f>IF(C36=0," ",IF(COUNTIF($U$5:$U$40,$U36)&gt;1,MAX($Y$5:$Y35)+0.01,0))</f>
        <v>#N/A</v>
      </c>
      <c r="Z36" s="100" t="str">
        <f t="shared" si="5"/>
        <v/>
      </c>
      <c r="AA36" s="100" t="e">
        <f t="shared" si="1"/>
        <v>#N/A</v>
      </c>
      <c r="AB36" s="100" t="str">
        <f t="shared" si="6"/>
        <v/>
      </c>
      <c r="AC36" s="100" t="str">
        <f t="shared" si="7"/>
        <v/>
      </c>
      <c r="AD36" s="100" t="str">
        <f t="shared" si="8"/>
        <v/>
      </c>
      <c r="AE36" s="100" t="str">
        <f t="shared" si="9"/>
        <v/>
      </c>
      <c r="AF36" s="101" t="str">
        <f t="shared" si="10"/>
        <v xml:space="preserve"> </v>
      </c>
    </row>
    <row r="37" spans="1:32" x14ac:dyDescent="0.2">
      <c r="A37" t="e">
        <f t="shared" si="2"/>
        <v>#N/A</v>
      </c>
      <c r="B37" s="164"/>
      <c r="C37" s="202" t="e">
        <f>IF(C36&lt;FLIGHTS!Q$2,C36+1,"")</f>
        <v>#N/A</v>
      </c>
      <c r="D37" s="201" t="str">
        <f>IF(FLIGHTS!B35="","",(ABS(0.2*FLIGHTS!C35))+((FLIGHTS!F35*0.15+FLIGHTS!I35*0.1+FLIGHTS!L35*0.05)))</f>
        <v/>
      </c>
      <c r="E37" s="202" t="str">
        <f>VLOOKUP(Sheet1!A36,FLIGHTS!$A$3:$B$38,2)</f>
        <v/>
      </c>
      <c r="F37" s="164"/>
      <c r="G37" s="201" t="str">
        <f>IF(FLIGHTS!F35="","",ABS(FLIGHTS!F35))</f>
        <v/>
      </c>
      <c r="H37" s="202" t="str">
        <f>VLOOKUP(Sheet1!B36,FLIGHTS!$D$3:$E$38,2)</f>
        <v/>
      </c>
      <c r="I37" s="164"/>
      <c r="J37" s="201" t="str">
        <f>IF(FLIGHTS!H35="","",ABS(FLIGHTS!I35))</f>
        <v/>
      </c>
      <c r="K37" s="202" t="str">
        <f>VLOOKUP(Sheet1!C36,FLIGHTS!$G$3:$H$38,2)</f>
        <v/>
      </c>
      <c r="L37" s="164"/>
      <c r="M37" s="201" t="str">
        <f>IF(FLIGHTS!K35="","",ABS(FLIGHTS!L35))</f>
        <v/>
      </c>
      <c r="N37" s="202" t="str">
        <f>VLOOKUP(Sheet1!D36,FLIGHTS!$J$3:$K$38,2)</f>
        <v/>
      </c>
      <c r="O37" s="164"/>
      <c r="Q37" s="25"/>
      <c r="S37" s="90" t="str">
        <f t="shared" si="3"/>
        <v xml:space="preserve"> </v>
      </c>
      <c r="T37" t="e">
        <f t="shared" si="0"/>
        <v>#N/A</v>
      </c>
      <c r="U37" s="3" t="e">
        <f t="shared" si="4"/>
        <v>#N/A</v>
      </c>
      <c r="Y37" s="100" t="e">
        <f>IF(C37=0," ",IF(COUNTIF($U$5:$U$40,$U37)&gt;1,MAX($Y$5:$Y36)+0.01,0))</f>
        <v>#N/A</v>
      </c>
      <c r="Z37" s="100" t="str">
        <f t="shared" si="5"/>
        <v/>
      </c>
      <c r="AA37" s="100" t="e">
        <f t="shared" si="1"/>
        <v>#N/A</v>
      </c>
      <c r="AB37" s="100" t="str">
        <f t="shared" si="6"/>
        <v/>
      </c>
      <c r="AC37" s="100" t="str">
        <f t="shared" si="7"/>
        <v/>
      </c>
      <c r="AD37" s="100" t="str">
        <f t="shared" si="8"/>
        <v/>
      </c>
      <c r="AE37" s="100" t="str">
        <f t="shared" si="9"/>
        <v/>
      </c>
      <c r="AF37" s="101" t="str">
        <f t="shared" si="10"/>
        <v xml:space="preserve"> </v>
      </c>
    </row>
    <row r="38" spans="1:32" x14ac:dyDescent="0.2">
      <c r="A38" t="e">
        <f t="shared" si="2"/>
        <v>#N/A</v>
      </c>
      <c r="B38" s="164"/>
      <c r="C38" s="202" t="e">
        <f>IF(C37&lt;FLIGHTS!Q$2,C37+1,"")</f>
        <v>#N/A</v>
      </c>
      <c r="D38" s="201" t="str">
        <f>IF(FLIGHTS!B36="","",(ABS(0.2*FLIGHTS!C36))+((FLIGHTS!F36*0.15+FLIGHTS!I36*0.1+FLIGHTS!L36*0.05)))</f>
        <v/>
      </c>
      <c r="E38" s="202" t="str">
        <f>VLOOKUP(Sheet1!A37,FLIGHTS!$A$3:$B$38,2)</f>
        <v/>
      </c>
      <c r="F38" s="164"/>
      <c r="G38" s="201" t="str">
        <f>IF(FLIGHTS!F36="","",ABS(FLIGHTS!F36))</f>
        <v/>
      </c>
      <c r="H38" s="202" t="str">
        <f>VLOOKUP(Sheet1!B37,FLIGHTS!$D$3:$E$38,2)</f>
        <v/>
      </c>
      <c r="I38" s="164"/>
      <c r="J38" s="201" t="str">
        <f>IF(FLIGHTS!H36="","",ABS(FLIGHTS!I36))</f>
        <v/>
      </c>
      <c r="K38" s="202" t="str">
        <f>VLOOKUP(Sheet1!C37,FLIGHTS!$G$3:$H$38,2)</f>
        <v/>
      </c>
      <c r="L38" s="164"/>
      <c r="M38" s="201" t="str">
        <f>IF(FLIGHTS!K36="","",ABS(FLIGHTS!L36))</f>
        <v/>
      </c>
      <c r="N38" s="202" t="str">
        <f>VLOOKUP(Sheet1!D37,FLIGHTS!$J$3:$K$38,2)</f>
        <v/>
      </c>
      <c r="O38" s="164"/>
      <c r="Q38" s="25"/>
      <c r="S38" s="90" t="str">
        <f t="shared" si="3"/>
        <v xml:space="preserve"> </v>
      </c>
      <c r="T38" t="e">
        <f t="shared" si="0"/>
        <v>#N/A</v>
      </c>
      <c r="U38" s="3" t="e">
        <f t="shared" si="4"/>
        <v>#N/A</v>
      </c>
      <c r="Y38" s="100" t="e">
        <f>IF(C38=0," ",IF(COUNTIF($U$5:$U$40,$U38)&gt;1,MAX($Y$5:$Y37)+0.01,0))</f>
        <v>#N/A</v>
      </c>
      <c r="Z38" s="100" t="str">
        <f t="shared" si="5"/>
        <v/>
      </c>
      <c r="AA38" s="100" t="e">
        <f t="shared" si="1"/>
        <v>#N/A</v>
      </c>
      <c r="AB38" s="100" t="str">
        <f t="shared" si="6"/>
        <v/>
      </c>
      <c r="AC38" s="100" t="str">
        <f t="shared" si="7"/>
        <v/>
      </c>
      <c r="AD38" s="100" t="str">
        <f t="shared" si="8"/>
        <v/>
      </c>
      <c r="AE38" s="100" t="str">
        <f t="shared" si="9"/>
        <v/>
      </c>
      <c r="AF38" s="101" t="str">
        <f t="shared" si="10"/>
        <v xml:space="preserve"> </v>
      </c>
    </row>
    <row r="39" spans="1:32" x14ac:dyDescent="0.2">
      <c r="A39" t="e">
        <f t="shared" si="2"/>
        <v>#N/A</v>
      </c>
      <c r="B39" s="164"/>
      <c r="C39" s="202" t="e">
        <f>IF(C38&lt;FLIGHTS!Q$2,C38+1,"")</f>
        <v>#N/A</v>
      </c>
      <c r="D39" s="201" t="str">
        <f>IF(FLIGHTS!B37="","",(ABS(0.2*FLIGHTS!C37))+((FLIGHTS!F37*0.15+FLIGHTS!I37*0.1+FLIGHTS!L37*0.05)))</f>
        <v/>
      </c>
      <c r="E39" s="202" t="str">
        <f>VLOOKUP(Sheet1!A38,FLIGHTS!$A$3:$B$38,2)</f>
        <v/>
      </c>
      <c r="F39" s="164"/>
      <c r="G39" s="201" t="str">
        <f>IF(FLIGHTS!F37="","",ABS(FLIGHTS!F37))</f>
        <v/>
      </c>
      <c r="H39" s="202" t="str">
        <f>VLOOKUP(Sheet1!B38,FLIGHTS!$D$3:$E$38,2)</f>
        <v/>
      </c>
      <c r="I39" s="164"/>
      <c r="J39" s="201" t="str">
        <f>IF(FLIGHTS!H37="","",ABS(FLIGHTS!I37))</f>
        <v/>
      </c>
      <c r="K39" s="202" t="str">
        <f>VLOOKUP(Sheet1!C38,FLIGHTS!$G$3:$H$38,2)</f>
        <v/>
      </c>
      <c r="L39" s="164"/>
      <c r="M39" s="201" t="str">
        <f>IF(FLIGHTS!K37="","",ABS(FLIGHTS!L37))</f>
        <v/>
      </c>
      <c r="N39" s="202" t="str">
        <f>VLOOKUP(Sheet1!D38,FLIGHTS!$J$3:$K$38,2)</f>
        <v/>
      </c>
      <c r="O39" s="164"/>
      <c r="Q39" s="25"/>
      <c r="S39" s="90" t="str">
        <f t="shared" si="3"/>
        <v xml:space="preserve"> </v>
      </c>
      <c r="T39" t="e">
        <f t="shared" si="0"/>
        <v>#N/A</v>
      </c>
      <c r="U39" s="3" t="e">
        <f t="shared" si="4"/>
        <v>#N/A</v>
      </c>
      <c r="Y39" s="100" t="e">
        <f>IF(C39=0," ",IF(COUNTIF($U$5:$U$40,$U39)&gt;1,MAX($Y$5:$Y38)+0.01,0))</f>
        <v>#N/A</v>
      </c>
      <c r="Z39" s="100" t="str">
        <f t="shared" si="5"/>
        <v/>
      </c>
      <c r="AA39" s="100" t="e">
        <f t="shared" si="1"/>
        <v>#N/A</v>
      </c>
      <c r="AB39" s="100" t="str">
        <f t="shared" si="6"/>
        <v/>
      </c>
      <c r="AC39" s="100" t="str">
        <f t="shared" si="7"/>
        <v/>
      </c>
      <c r="AD39" s="100" t="str">
        <f t="shared" si="8"/>
        <v/>
      </c>
      <c r="AE39" s="100" t="str">
        <f t="shared" si="9"/>
        <v/>
      </c>
      <c r="AF39" s="101" t="str">
        <f t="shared" si="10"/>
        <v xml:space="preserve"> </v>
      </c>
    </row>
    <row r="40" spans="1:32" x14ac:dyDescent="0.2">
      <c r="A40" t="e">
        <f t="shared" si="2"/>
        <v>#N/A</v>
      </c>
      <c r="B40" s="164"/>
      <c r="C40" s="202" t="e">
        <f>IF(C39&lt;FLIGHTS!Q$2,C39+1,"")</f>
        <v>#N/A</v>
      </c>
      <c r="D40" s="201" t="str">
        <f>IF(FLIGHTS!B38="","",(ABS(0.2*FLIGHTS!C38))+((FLIGHTS!F38*0.15+FLIGHTS!I38*0.1+FLIGHTS!L38*0.05)))</f>
        <v/>
      </c>
      <c r="E40" s="202" t="str">
        <f>VLOOKUP(Sheet1!A39,FLIGHTS!$A$3:$B$38,2)</f>
        <v/>
      </c>
      <c r="F40" s="164"/>
      <c r="G40" s="201" t="str">
        <f>IF(FLIGHTS!F38="","",ABS(FLIGHTS!F38))</f>
        <v/>
      </c>
      <c r="H40" s="202" t="str">
        <f>VLOOKUP(Sheet1!B39,FLIGHTS!$D$3:$E$38,2)</f>
        <v/>
      </c>
      <c r="I40" s="164"/>
      <c r="J40" s="201" t="str">
        <f>IF(FLIGHTS!H38="","",ABS(FLIGHTS!I38))</f>
        <v/>
      </c>
      <c r="K40" s="202" t="str">
        <f>VLOOKUP(Sheet1!C39,FLIGHTS!$G$3:$H$38,2)</f>
        <v/>
      </c>
      <c r="L40" s="164"/>
      <c r="M40" s="201" t="str">
        <f>IF(FLIGHTS!K38="","",ABS(FLIGHTS!L38))</f>
        <v/>
      </c>
      <c r="N40" s="202" t="str">
        <f>VLOOKUP(Sheet1!D39,FLIGHTS!$J$3:$K$38,2)</f>
        <v/>
      </c>
      <c r="O40" s="164"/>
      <c r="Q40" s="25"/>
      <c r="S40" s="90" t="str">
        <f t="shared" si="3"/>
        <v xml:space="preserve"> </v>
      </c>
      <c r="T40" t="e">
        <f t="shared" si="0"/>
        <v>#N/A</v>
      </c>
      <c r="U40" s="3" t="e">
        <f t="shared" si="4"/>
        <v>#N/A</v>
      </c>
      <c r="Y40" s="100" t="e">
        <f>IF(C40=0," ",IF(COUNTIF($U$5:$U$40,$U40)&gt;1,MAX($Y$5:$Y39)+0.01,0))</f>
        <v>#N/A</v>
      </c>
      <c r="Z40" s="100" t="str">
        <f t="shared" si="5"/>
        <v/>
      </c>
      <c r="AA40" s="100" t="e">
        <f t="shared" si="1"/>
        <v>#N/A</v>
      </c>
      <c r="AB40" s="100" t="str">
        <f t="shared" si="6"/>
        <v/>
      </c>
      <c r="AC40" s="100" t="str">
        <f t="shared" si="7"/>
        <v/>
      </c>
      <c r="AD40" s="100" t="str">
        <f t="shared" si="8"/>
        <v/>
      </c>
      <c r="AE40" s="100" t="str">
        <f t="shared" si="9"/>
        <v/>
      </c>
      <c r="AF40" s="101" t="str">
        <f t="shared" si="10"/>
        <v xml:space="preserve"> </v>
      </c>
    </row>
    <row r="47" spans="1:32" x14ac:dyDescent="0.2">
      <c r="F47" s="225"/>
      <c r="I47" s="225"/>
      <c r="L47" s="225"/>
      <c r="O47" s="225"/>
    </row>
    <row r="48" spans="1:32" x14ac:dyDescent="0.2">
      <c r="F48" s="225"/>
      <c r="I48" s="225"/>
      <c r="L48" s="225"/>
      <c r="O48" s="225"/>
    </row>
    <row r="49" spans="6:15" x14ac:dyDescent="0.2">
      <c r="F49" s="225"/>
      <c r="I49" s="225"/>
      <c r="L49" s="225"/>
      <c r="O49" s="225"/>
    </row>
    <row r="50" spans="6:15" x14ac:dyDescent="0.2">
      <c r="F50" s="225"/>
      <c r="I50" s="225"/>
      <c r="L50" s="225"/>
      <c r="O50" s="225"/>
    </row>
    <row r="51" spans="6:15" x14ac:dyDescent="0.2">
      <c r="F51" s="225"/>
      <c r="I51" s="225"/>
      <c r="L51" s="225"/>
      <c r="O51" s="225"/>
    </row>
    <row r="52" spans="6:15" x14ac:dyDescent="0.2">
      <c r="F52" s="225"/>
      <c r="I52" s="225"/>
      <c r="L52" s="225"/>
      <c r="O52" s="225"/>
    </row>
    <row r="53" spans="6:15" x14ac:dyDescent="0.2">
      <c r="F53" s="225"/>
      <c r="I53" s="225"/>
      <c r="L53" s="225"/>
      <c r="O53" s="225"/>
    </row>
    <row r="54" spans="6:15" x14ac:dyDescent="0.2">
      <c r="F54" s="225"/>
      <c r="I54" s="225"/>
      <c r="L54" s="225"/>
      <c r="O54" s="225"/>
    </row>
    <row r="55" spans="6:15" x14ac:dyDescent="0.2">
      <c r="F55" s="225"/>
      <c r="I55" s="225"/>
      <c r="L55" s="225"/>
      <c r="O55" s="225"/>
    </row>
    <row r="56" spans="6:15" x14ac:dyDescent="0.2">
      <c r="F56" s="225"/>
      <c r="I56" s="225"/>
      <c r="L56" s="225"/>
      <c r="O56" s="225"/>
    </row>
  </sheetData>
  <sheetProtection sheet="1" selectLockedCells="1"/>
  <mergeCells count="8">
    <mergeCell ref="W7:W8"/>
    <mergeCell ref="W9:W10"/>
    <mergeCell ref="B2:S2"/>
    <mergeCell ref="B1:E1"/>
    <mergeCell ref="H1:K1"/>
    <mergeCell ref="N1:P1"/>
    <mergeCell ref="W3:W4"/>
    <mergeCell ref="W5:W6"/>
  </mergeCells>
  <phoneticPr fontId="0" type="noConversion"/>
  <printOptions horizontalCentered="1" verticalCentered="1"/>
  <pageMargins left="0.5" right="0.5" top="0.5" bottom="0.5" header="0.5" footer="0.5"/>
  <pageSetup scale="75" orientation="landscape" horizontalDpi="4294967295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6"/>
  <sheetViews>
    <sheetView showZeros="0" topLeftCell="B1" zoomScale="75" zoomScaleNormal="75" workbookViewId="0">
      <selection activeCell="S1" sqref="S1"/>
    </sheetView>
  </sheetViews>
  <sheetFormatPr defaultRowHeight="12.75" x14ac:dyDescent="0.2"/>
  <cols>
    <col min="1" max="1" width="0" hidden="1" customWidth="1"/>
    <col min="2" max="2" width="6.140625" style="4" customWidth="1"/>
    <col min="3" max="3" width="5.42578125" customWidth="1"/>
    <col min="4" max="4" width="8" customWidth="1"/>
    <col min="5" max="5" width="25.7109375" customWidth="1"/>
    <col min="6" max="6" width="5.7109375" style="4" customWidth="1"/>
    <col min="7" max="7" width="7.5703125" style="194" hidden="1" customWidth="1"/>
    <col min="8" max="8" width="25.7109375" customWidth="1"/>
    <col min="9" max="9" width="5.7109375" style="4" customWidth="1"/>
    <col min="10" max="10" width="7" style="194" hidden="1" customWidth="1"/>
    <col min="11" max="11" width="25.7109375" customWidth="1"/>
    <col min="12" max="12" width="5.7109375" style="4" customWidth="1"/>
    <col min="13" max="13" width="6.28515625" style="194" hidden="1" customWidth="1"/>
    <col min="14" max="14" width="25.7109375" customWidth="1"/>
    <col min="15" max="15" width="5.7109375" style="4" customWidth="1"/>
    <col min="16" max="16" width="3.140625" customWidth="1"/>
    <col min="17" max="17" width="11.140625" customWidth="1"/>
    <col min="18" max="18" width="2.140625" customWidth="1"/>
    <col min="19" max="19" width="9.42578125" bestFit="1" customWidth="1"/>
    <col min="20" max="20" width="0" hidden="1" customWidth="1"/>
    <col min="21" max="21" width="10" bestFit="1" customWidth="1"/>
    <col min="22" max="22" width="3.85546875" customWidth="1"/>
    <col min="23" max="23" width="9.28515625" bestFit="1" customWidth="1"/>
    <col min="24" max="24" width="8.85546875" customWidth="1"/>
    <col min="25" max="26" width="0" hidden="1" customWidth="1"/>
    <col min="27" max="27" width="0.28515625" hidden="1" customWidth="1"/>
    <col min="28" max="29" width="12.140625" hidden="1" customWidth="1"/>
    <col min="30" max="31" width="12" hidden="1" customWidth="1"/>
    <col min="32" max="32" width="11.42578125" hidden="1" customWidth="1"/>
  </cols>
  <sheetData>
    <row r="1" spans="1:32" ht="31.5" customHeight="1" thickBot="1" x14ac:dyDescent="0.25">
      <c r="B1" s="298">
        <f>'Day-1'!B1:E1</f>
        <v>0</v>
      </c>
      <c r="C1" s="298"/>
      <c r="D1" s="298"/>
      <c r="E1" s="298"/>
      <c r="F1" s="224"/>
      <c r="G1" s="213"/>
      <c r="H1" s="299"/>
      <c r="I1" s="299"/>
      <c r="J1" s="299"/>
      <c r="K1" s="299"/>
      <c r="L1" s="211"/>
      <c r="M1" s="214"/>
      <c r="N1" s="299"/>
      <c r="O1" s="299"/>
      <c r="P1" s="299"/>
      <c r="Q1" s="192" t="s">
        <v>70</v>
      </c>
      <c r="R1" s="75"/>
      <c r="S1" s="76"/>
      <c r="T1" s="75"/>
      <c r="W1" s="9" t="s">
        <v>79</v>
      </c>
    </row>
    <row r="2" spans="1:32" ht="26.25" customHeight="1" thickBot="1" x14ac:dyDescent="0.4">
      <c r="B2" s="297" t="s">
        <v>12</v>
      </c>
      <c r="C2" s="297"/>
      <c r="D2" s="297"/>
      <c r="E2" s="297"/>
      <c r="F2" s="297"/>
      <c r="G2" s="297"/>
      <c r="H2" s="297"/>
      <c r="I2" s="297"/>
      <c r="J2" s="297"/>
      <c r="K2" s="297"/>
      <c r="L2" s="297"/>
      <c r="M2" s="297"/>
      <c r="N2" s="297"/>
      <c r="O2" s="297"/>
      <c r="P2" s="297"/>
      <c r="Q2" s="297"/>
      <c r="R2" s="297"/>
      <c r="S2" s="297"/>
      <c r="U2" s="62" t="s">
        <v>32</v>
      </c>
      <c r="W2" s="65" t="s">
        <v>69</v>
      </c>
    </row>
    <row r="3" spans="1:32" s="4" customFormat="1" x14ac:dyDescent="0.2">
      <c r="B3" s="4" t="s">
        <v>24</v>
      </c>
      <c r="C3" s="4" t="s">
        <v>5</v>
      </c>
      <c r="D3" s="4" t="s">
        <v>144</v>
      </c>
      <c r="E3" s="4" t="s">
        <v>0</v>
      </c>
      <c r="F3" s="225" t="s">
        <v>145</v>
      </c>
      <c r="G3" s="193"/>
      <c r="H3" s="4" t="s">
        <v>1</v>
      </c>
      <c r="I3" s="225" t="s">
        <v>145</v>
      </c>
      <c r="J3" s="193"/>
      <c r="K3" s="4" t="s">
        <v>2</v>
      </c>
      <c r="L3" s="225" t="s">
        <v>145</v>
      </c>
      <c r="M3" s="193"/>
      <c r="N3" s="4" t="s">
        <v>3</v>
      </c>
      <c r="O3" s="225" t="s">
        <v>145</v>
      </c>
      <c r="Q3" s="4" t="s">
        <v>4</v>
      </c>
      <c r="S3" s="4" t="s">
        <v>9</v>
      </c>
      <c r="U3" s="51">
        <f>'Day-1'!U3</f>
        <v>36</v>
      </c>
      <c r="W3" s="287"/>
    </row>
    <row r="4" spans="1:32" ht="13.5" thickBot="1" x14ac:dyDescent="0.25">
      <c r="C4" s="2"/>
      <c r="D4" s="2"/>
      <c r="F4" s="226" t="s">
        <v>57</v>
      </c>
      <c r="I4" s="226" t="s">
        <v>57</v>
      </c>
      <c r="L4" s="226" t="s">
        <v>57</v>
      </c>
      <c r="M4"/>
      <c r="O4" s="226" t="s">
        <v>57</v>
      </c>
      <c r="W4" s="288"/>
      <c r="Y4" s="2"/>
      <c r="Z4" s="2"/>
      <c r="AA4" s="2">
        <v>1</v>
      </c>
      <c r="AB4" s="2">
        <v>2</v>
      </c>
      <c r="AC4" s="2">
        <v>3</v>
      </c>
      <c r="AD4" s="2">
        <v>4</v>
      </c>
      <c r="AE4" s="2">
        <v>5</v>
      </c>
      <c r="AF4" s="2">
        <v>6</v>
      </c>
    </row>
    <row r="5" spans="1:32" x14ac:dyDescent="0.2">
      <c r="A5" t="e">
        <f>T5</f>
        <v>#VALUE!</v>
      </c>
      <c r="B5" s="238" t="s">
        <v>150</v>
      </c>
      <c r="C5" s="202">
        <v>1</v>
      </c>
      <c r="D5" s="201" t="e">
        <f>IF(FLIGHTS!C3="","",(ABS(0.2*FLIGHTS!C3))+((G5*0.15+J5*0.1+M5*0.05)))</f>
        <v>#N/A</v>
      </c>
      <c r="E5" s="202" t="e">
        <f>VLOOKUP(Sheet1!A4,FLIGHTS!$A$3:$B$38,2)</f>
        <v>#N/A</v>
      </c>
      <c r="F5" s="164"/>
      <c r="G5" s="201" t="e">
        <f>VLOOKUP('Sheet-2'!B3,FLIGHTS!$D$3:$F$38,3)</f>
        <v>#N/A</v>
      </c>
      <c r="H5" s="202" t="e">
        <f>IF(C5="","",VLOOKUP('Sheet-2'!B3,FLIGHTS!$D$3:$E$38,2))</f>
        <v>#N/A</v>
      </c>
      <c r="I5" s="164"/>
      <c r="J5" s="201" t="e">
        <f>VLOOKUP('Sheet-2'!C3,FLIGHTS!$G$3:$I$38,3)</f>
        <v>#N/A</v>
      </c>
      <c r="K5" s="202" t="e">
        <f>IF(C5="","",VLOOKUP('Sheet-2'!C3,FLIGHTS!$G$3:$H$38,2))</f>
        <v>#N/A</v>
      </c>
      <c r="L5" s="164"/>
      <c r="M5" s="201" t="e">
        <f>VLOOKUP('Sheet-2'!D3,FLIGHTS!$J$3:$L$38,3)</f>
        <v>#N/A</v>
      </c>
      <c r="N5" s="202" t="e">
        <f>IF(C5="","",VLOOKUP('Sheet-2'!D3,FLIGHTS!$J$3:$K$38,2))</f>
        <v>#N/A</v>
      </c>
      <c r="O5" s="164"/>
      <c r="Q5" s="25"/>
      <c r="S5" s="29" t="str">
        <f>IF(Q5=0," ",SUM(Q5-D5))</f>
        <v xml:space="preserve"> </v>
      </c>
      <c r="T5" t="e">
        <f>IF(C5="","",RANK(S5,S$5:S$40,1))</f>
        <v>#VALUE!</v>
      </c>
      <c r="U5" s="3" t="e">
        <f t="shared" ref="U5:U40" si="0">IF(T5&gt;$U$3," ",T5)</f>
        <v>#VALUE!</v>
      </c>
      <c r="W5" s="287"/>
      <c r="Y5" s="100"/>
      <c r="Z5" s="100" t="str">
        <f>IF(Q5="","",U5+Y5)</f>
        <v/>
      </c>
      <c r="AA5" s="100" t="e">
        <f t="shared" ref="AA5:AA40" si="1">IF(C5="","",RANK(Z5,Z$5:Z$40,1))</f>
        <v>#VALUE!</v>
      </c>
      <c r="AB5" s="100" t="e">
        <f t="shared" ref="AB5:AB40" si="2">E5</f>
        <v>#N/A</v>
      </c>
      <c r="AC5" s="100" t="e">
        <f t="shared" ref="AC5:AC40" si="3">H5</f>
        <v>#N/A</v>
      </c>
      <c r="AD5" s="100" t="e">
        <f t="shared" ref="AD5:AD40" si="4">K5</f>
        <v>#N/A</v>
      </c>
      <c r="AE5" s="100" t="e">
        <f t="shared" ref="AE5:AE20" si="5">N5</f>
        <v>#N/A</v>
      </c>
      <c r="AF5" s="101" t="str">
        <f>S5</f>
        <v xml:space="preserve"> </v>
      </c>
    </row>
    <row r="6" spans="1:32" ht="13.5" thickBot="1" x14ac:dyDescent="0.25">
      <c r="A6" t="e">
        <f t="shared" ref="A6:A40" si="6">T6</f>
        <v>#N/A</v>
      </c>
      <c r="B6" s="238" t="s">
        <v>152</v>
      </c>
      <c r="C6" s="202" t="e">
        <f>IF(C5&lt;FLIGHTS!Q$2,C5+1,"")</f>
        <v>#N/A</v>
      </c>
      <c r="D6" s="201" t="str">
        <f>IF(FLIGHTS!C4="","",(ABS(0.2*FLIGHTS!C4))+((G6*0.15+J6*0.1+M6*0.05)))</f>
        <v/>
      </c>
      <c r="E6" s="202" t="str">
        <f>VLOOKUP(Sheet1!A5,FLIGHTS!$A$3:$B$38,2)</f>
        <v/>
      </c>
      <c r="F6" s="164"/>
      <c r="G6" s="201" t="e">
        <f>VLOOKUP('Sheet-2'!B4,FLIGHTS!$D$3:$F$38,3)</f>
        <v>#N/A</v>
      </c>
      <c r="H6" s="202" t="e">
        <f>IF(C6="","",VLOOKUP('Sheet-2'!B4,FLIGHTS!$D$3:$E$38,2))</f>
        <v>#N/A</v>
      </c>
      <c r="I6" s="164"/>
      <c r="J6" s="201" t="e">
        <f>VLOOKUP('Sheet-2'!C4,FLIGHTS!$G$3:$I$38,3)</f>
        <v>#N/A</v>
      </c>
      <c r="K6" s="202" t="e">
        <f>IF(C6="","",VLOOKUP('Sheet-2'!C4,FLIGHTS!$G$3:$H$38,2))</f>
        <v>#N/A</v>
      </c>
      <c r="L6" s="164"/>
      <c r="M6" s="201" t="e">
        <f>VLOOKUP('Sheet-2'!D4,FLIGHTS!$J$3:$L$38,3)</f>
        <v>#N/A</v>
      </c>
      <c r="N6" s="202" t="e">
        <f>IF(C6="","",VLOOKUP('Sheet-2'!D4,FLIGHTS!$J$3:$K$38,2))</f>
        <v>#N/A</v>
      </c>
      <c r="O6" s="164"/>
      <c r="Q6" s="25"/>
      <c r="S6" s="29" t="str">
        <f t="shared" ref="S6:S40" si="7">IF(Q6=0," ",SUM(Q6-D6))</f>
        <v xml:space="preserve"> </v>
      </c>
      <c r="T6" t="e">
        <f t="shared" ref="T6:T40" si="8">IF(C6="","",RANK(S6,S$5:S$40,1))</f>
        <v>#N/A</v>
      </c>
      <c r="U6" s="3" t="e">
        <f t="shared" si="0"/>
        <v>#N/A</v>
      </c>
      <c r="W6" s="288"/>
      <c r="Y6" s="100" t="e">
        <f>IF(U6=0," ",IF(COUNTIF($U$5:$U$40,$U6)&gt;1,MAX($Y$5:$Y5)+0.01,0))</f>
        <v>#N/A</v>
      </c>
      <c r="Z6" s="100" t="str">
        <f t="shared" ref="Z6:Z40" si="9">IF(Q6="","",U6+Y6)</f>
        <v/>
      </c>
      <c r="AA6" s="100" t="e">
        <f t="shared" si="1"/>
        <v>#N/A</v>
      </c>
      <c r="AB6" s="100" t="str">
        <f t="shared" si="2"/>
        <v/>
      </c>
      <c r="AC6" s="100" t="e">
        <f t="shared" si="3"/>
        <v>#N/A</v>
      </c>
      <c r="AD6" s="100" t="e">
        <f t="shared" si="4"/>
        <v>#N/A</v>
      </c>
      <c r="AE6" s="100" t="e">
        <f t="shared" si="5"/>
        <v>#N/A</v>
      </c>
      <c r="AF6" s="101" t="str">
        <f t="shared" ref="AF6:AF40" si="10">S6</f>
        <v xml:space="preserve"> </v>
      </c>
    </row>
    <row r="7" spans="1:32" x14ac:dyDescent="0.2">
      <c r="A7" t="e">
        <f t="shared" si="6"/>
        <v>#N/A</v>
      </c>
      <c r="B7" s="238" t="s">
        <v>153</v>
      </c>
      <c r="C7" s="202" t="e">
        <f>IF(C6&lt;FLIGHTS!Q$2,C6+1,"")</f>
        <v>#N/A</v>
      </c>
      <c r="D7" s="201" t="str">
        <f>IF(FLIGHTS!C5="","",(ABS(0.2*FLIGHTS!C5))+((G7*0.15+J7*0.1+M7*0.05)))</f>
        <v/>
      </c>
      <c r="E7" s="202" t="str">
        <f>VLOOKUP(Sheet1!A6,FLIGHTS!$A$3:$B$38,2)</f>
        <v/>
      </c>
      <c r="F7" s="164"/>
      <c r="G7" s="201" t="e">
        <f>VLOOKUP('Sheet-2'!B5,FLIGHTS!$D$3:$F$38,3)</f>
        <v>#N/A</v>
      </c>
      <c r="H7" s="202" t="e">
        <f>IF(C7="","",VLOOKUP('Sheet-2'!B5,FLIGHTS!$D$3:$E$38,2))</f>
        <v>#N/A</v>
      </c>
      <c r="I7" s="164"/>
      <c r="J7" s="201" t="e">
        <f>VLOOKUP('Sheet-2'!C5,FLIGHTS!$G$3:$I$38,3)</f>
        <v>#N/A</v>
      </c>
      <c r="K7" s="202" t="e">
        <f>IF(C7="","",VLOOKUP('Sheet-2'!C5,FLIGHTS!$G$3:$H$38,2))</f>
        <v>#N/A</v>
      </c>
      <c r="L7" s="164"/>
      <c r="M7" s="201" t="e">
        <f>VLOOKUP('Sheet-2'!D5,FLIGHTS!$J$3:$L$38,3)</f>
        <v>#N/A</v>
      </c>
      <c r="N7" s="202" t="e">
        <f>IF(C7="","",VLOOKUP('Sheet-2'!D5,FLIGHTS!$J$3:$K$38,2))</f>
        <v>#N/A</v>
      </c>
      <c r="O7" s="164"/>
      <c r="Q7" s="25"/>
      <c r="S7" s="29" t="str">
        <f t="shared" si="7"/>
        <v xml:space="preserve"> </v>
      </c>
      <c r="T7" t="e">
        <f t="shared" si="8"/>
        <v>#N/A</v>
      </c>
      <c r="U7" s="3" t="e">
        <f t="shared" si="0"/>
        <v>#N/A</v>
      </c>
      <c r="W7" s="287"/>
      <c r="Y7" s="100" t="e">
        <f>IF(U7=0," ",IF(COUNTIF($U$5:$U$40,$U7)&gt;1,MAX($Y$5:$Y6)+0.01,0))</f>
        <v>#N/A</v>
      </c>
      <c r="Z7" s="100" t="str">
        <f t="shared" si="9"/>
        <v/>
      </c>
      <c r="AA7" s="100" t="e">
        <f t="shared" si="1"/>
        <v>#N/A</v>
      </c>
      <c r="AB7" s="100" t="str">
        <f t="shared" si="2"/>
        <v/>
      </c>
      <c r="AC7" s="100" t="e">
        <f t="shared" si="3"/>
        <v>#N/A</v>
      </c>
      <c r="AD7" s="100" t="e">
        <f t="shared" si="4"/>
        <v>#N/A</v>
      </c>
      <c r="AE7" s="100" t="e">
        <f t="shared" si="5"/>
        <v>#N/A</v>
      </c>
      <c r="AF7" s="101" t="str">
        <f t="shared" si="10"/>
        <v xml:space="preserve"> </v>
      </c>
    </row>
    <row r="8" spans="1:32" ht="13.5" thickBot="1" x14ac:dyDescent="0.25">
      <c r="A8" t="e">
        <f t="shared" si="6"/>
        <v>#N/A</v>
      </c>
      <c r="B8" s="238" t="s">
        <v>154</v>
      </c>
      <c r="C8" s="202" t="e">
        <f>IF(C7&lt;FLIGHTS!Q$2,C7+1,"")</f>
        <v>#N/A</v>
      </c>
      <c r="D8" s="201" t="str">
        <f>IF(FLIGHTS!C6="","",(ABS(0.2*FLIGHTS!C6))+((G8*0.15+J8*0.1+M8*0.05)))</f>
        <v/>
      </c>
      <c r="E8" s="202" t="str">
        <f>VLOOKUP(Sheet1!A7,FLIGHTS!$A$3:$B$38,2)</f>
        <v/>
      </c>
      <c r="F8" s="164"/>
      <c r="G8" s="201" t="e">
        <f>VLOOKUP('Sheet-2'!B6,FLIGHTS!$D$3:$F$38,3)</f>
        <v>#N/A</v>
      </c>
      <c r="H8" s="202" t="e">
        <f>IF(C8="","",VLOOKUP('Sheet-2'!B6,FLIGHTS!$D$3:$E$38,2))</f>
        <v>#N/A</v>
      </c>
      <c r="I8" s="164"/>
      <c r="J8" s="201" t="e">
        <f>VLOOKUP('Sheet-2'!C6,FLIGHTS!$G$3:$I$38,3)</f>
        <v>#N/A</v>
      </c>
      <c r="K8" s="202" t="e">
        <f>IF(C8="","",VLOOKUP('Sheet-2'!C6,FLIGHTS!$G$3:$H$38,2))</f>
        <v>#N/A</v>
      </c>
      <c r="L8" s="164"/>
      <c r="M8" s="201" t="e">
        <f>VLOOKUP('Sheet-2'!D6,FLIGHTS!$J$3:$L$38,3)</f>
        <v>#N/A</v>
      </c>
      <c r="N8" s="202" t="e">
        <f>IF(C8="","",VLOOKUP('Sheet-2'!D6,FLIGHTS!$J$3:$K$38,2))</f>
        <v>#N/A</v>
      </c>
      <c r="O8" s="164"/>
      <c r="Q8" s="25"/>
      <c r="S8" s="29" t="str">
        <f t="shared" si="7"/>
        <v xml:space="preserve"> </v>
      </c>
      <c r="T8" t="e">
        <f t="shared" si="8"/>
        <v>#N/A</v>
      </c>
      <c r="U8" s="3" t="e">
        <f t="shared" si="0"/>
        <v>#N/A</v>
      </c>
      <c r="W8" s="288"/>
      <c r="Y8" s="100" t="e">
        <f>IF(U8=0," ",IF(COUNTIF($U$5:$U$40,$U8)&gt;1,MAX($Y$5:$Y7)+0.01,0))</f>
        <v>#N/A</v>
      </c>
      <c r="Z8" s="100" t="str">
        <f t="shared" si="9"/>
        <v/>
      </c>
      <c r="AA8" s="100" t="e">
        <f>IF(C8="","",RANK(Z8,Z$5:Z$40,1))</f>
        <v>#N/A</v>
      </c>
      <c r="AB8" s="100" t="str">
        <f t="shared" si="2"/>
        <v/>
      </c>
      <c r="AC8" s="100" t="e">
        <f t="shared" si="3"/>
        <v>#N/A</v>
      </c>
      <c r="AD8" s="100" t="e">
        <f t="shared" si="4"/>
        <v>#N/A</v>
      </c>
      <c r="AE8" s="100" t="e">
        <f t="shared" si="5"/>
        <v>#N/A</v>
      </c>
      <c r="AF8" s="101" t="str">
        <f t="shared" si="10"/>
        <v xml:space="preserve"> </v>
      </c>
    </row>
    <row r="9" spans="1:32" x14ac:dyDescent="0.2">
      <c r="A9" t="e">
        <f t="shared" si="6"/>
        <v>#N/A</v>
      </c>
      <c r="B9" s="238" t="s">
        <v>155</v>
      </c>
      <c r="C9" s="202" t="e">
        <f>IF(C8&lt;FLIGHTS!Q$2,C8+1,"")</f>
        <v>#N/A</v>
      </c>
      <c r="D9" s="201" t="str">
        <f>IF(FLIGHTS!C7="","",(ABS(0.2*FLIGHTS!C7))+((G9*0.15+J9*0.1+M9*0.05)))</f>
        <v/>
      </c>
      <c r="E9" s="202" t="str">
        <f>VLOOKUP(Sheet1!A8,FLIGHTS!$A$3:$B$38,2)</f>
        <v/>
      </c>
      <c r="F9" s="164"/>
      <c r="G9" s="201" t="e">
        <f>VLOOKUP('Sheet-2'!B7,FLIGHTS!$D$3:$F$38,3)</f>
        <v>#N/A</v>
      </c>
      <c r="H9" s="202" t="e">
        <f>IF(C9="","",VLOOKUP('Sheet-2'!B7,FLIGHTS!$D$3:$E$38,2))</f>
        <v>#N/A</v>
      </c>
      <c r="I9" s="164"/>
      <c r="J9" s="201" t="e">
        <f>VLOOKUP('Sheet-2'!C7,FLIGHTS!$G$3:$I$38,3)</f>
        <v>#N/A</v>
      </c>
      <c r="K9" s="202" t="e">
        <f>IF(C9="","",VLOOKUP('Sheet-2'!C7,FLIGHTS!$G$3:$H$38,2))</f>
        <v>#N/A</v>
      </c>
      <c r="L9" s="164"/>
      <c r="M9" s="201" t="e">
        <f>VLOOKUP('Sheet-2'!D7,FLIGHTS!$J$3:$L$38,3)</f>
        <v>#N/A</v>
      </c>
      <c r="N9" s="202" t="e">
        <f>IF(C9="","",VLOOKUP('Sheet-2'!D7,FLIGHTS!$J$3:$K$38,2))</f>
        <v>#N/A</v>
      </c>
      <c r="O9" s="164"/>
      <c r="Q9" s="25"/>
      <c r="S9" s="29" t="str">
        <f t="shared" si="7"/>
        <v xml:space="preserve"> </v>
      </c>
      <c r="T9" t="e">
        <f t="shared" si="8"/>
        <v>#N/A</v>
      </c>
      <c r="U9" s="3" t="e">
        <f t="shared" si="0"/>
        <v>#N/A</v>
      </c>
      <c r="W9" s="287"/>
      <c r="Y9" s="100" t="e">
        <f>IF(U9=0," ",IF(COUNTIF($U$5:$U$40,$U9)&gt;1,MAX($Y$5:$Y8)+0.01,0))</f>
        <v>#N/A</v>
      </c>
      <c r="Z9" s="100" t="str">
        <f t="shared" si="9"/>
        <v/>
      </c>
      <c r="AA9" s="100" t="e">
        <f t="shared" si="1"/>
        <v>#N/A</v>
      </c>
      <c r="AB9" s="100" t="str">
        <f t="shared" si="2"/>
        <v/>
      </c>
      <c r="AC9" s="100" t="e">
        <f t="shared" si="3"/>
        <v>#N/A</v>
      </c>
      <c r="AD9" s="100" t="e">
        <f t="shared" si="4"/>
        <v>#N/A</v>
      </c>
      <c r="AE9" s="100" t="e">
        <f t="shared" si="5"/>
        <v>#N/A</v>
      </c>
      <c r="AF9" s="101" t="str">
        <f t="shared" si="10"/>
        <v xml:space="preserve"> </v>
      </c>
    </row>
    <row r="10" spans="1:32" ht="13.5" thickBot="1" x14ac:dyDescent="0.25">
      <c r="A10" t="e">
        <f t="shared" si="6"/>
        <v>#N/A</v>
      </c>
      <c r="B10" s="164"/>
      <c r="C10" s="202" t="e">
        <f>IF(C9&lt;FLIGHTS!Q$2,C9+1,"")</f>
        <v>#N/A</v>
      </c>
      <c r="D10" s="201" t="str">
        <f>IF(FLIGHTS!C8="","",(ABS(0.2*FLIGHTS!C8))+((G10*0.15+J10*0.1+M10*0.05)))</f>
        <v/>
      </c>
      <c r="E10" s="202" t="str">
        <f>VLOOKUP(Sheet1!A9,FLIGHTS!$A$3:$B$38,2)</f>
        <v/>
      </c>
      <c r="F10" s="164"/>
      <c r="G10" s="201" t="e">
        <f>VLOOKUP('Sheet-2'!B8,FLIGHTS!$D$3:$F$38,3)</f>
        <v>#N/A</v>
      </c>
      <c r="H10" s="202" t="e">
        <f>IF(C10="","",VLOOKUP('Sheet-2'!B8,FLIGHTS!$D$3:$E$38,2))</f>
        <v>#N/A</v>
      </c>
      <c r="I10" s="164"/>
      <c r="J10" s="201" t="e">
        <f>VLOOKUP('Sheet-2'!C8,FLIGHTS!$G$3:$I$38,3)</f>
        <v>#N/A</v>
      </c>
      <c r="K10" s="202" t="e">
        <f>IF(C10="","",VLOOKUP('Sheet-2'!C8,FLIGHTS!$G$3:$H$38,2))</f>
        <v>#N/A</v>
      </c>
      <c r="L10" s="164"/>
      <c r="M10" s="201" t="e">
        <f>VLOOKUP('Sheet-2'!D8,FLIGHTS!$J$3:$L$38,3)</f>
        <v>#N/A</v>
      </c>
      <c r="N10" s="202" t="e">
        <f>IF(C10="","",VLOOKUP('Sheet-2'!D8,FLIGHTS!$J$3:$K$38,2))</f>
        <v>#N/A</v>
      </c>
      <c r="O10" s="164"/>
      <c r="Q10" s="25"/>
      <c r="S10" s="29" t="str">
        <f t="shared" si="7"/>
        <v xml:space="preserve"> </v>
      </c>
      <c r="T10" t="e">
        <f t="shared" si="8"/>
        <v>#N/A</v>
      </c>
      <c r="U10" s="3" t="e">
        <f t="shared" si="0"/>
        <v>#N/A</v>
      </c>
      <c r="W10" s="288"/>
      <c r="Y10" s="100" t="e">
        <f>IF(U10=0," ",IF(COUNTIF($U$5:$U$40,$U10)&gt;1,MAX($Y$5:$Y9)+0.01,0))</f>
        <v>#N/A</v>
      </c>
      <c r="Z10" s="100" t="str">
        <f t="shared" si="9"/>
        <v/>
      </c>
      <c r="AA10" s="100" t="e">
        <f t="shared" si="1"/>
        <v>#N/A</v>
      </c>
      <c r="AB10" s="100" t="str">
        <f t="shared" si="2"/>
        <v/>
      </c>
      <c r="AC10" s="100" t="e">
        <f t="shared" si="3"/>
        <v>#N/A</v>
      </c>
      <c r="AD10" s="100" t="e">
        <f t="shared" si="4"/>
        <v>#N/A</v>
      </c>
      <c r="AE10" s="100" t="e">
        <f t="shared" si="5"/>
        <v>#N/A</v>
      </c>
      <c r="AF10" s="101" t="str">
        <f t="shared" si="10"/>
        <v xml:space="preserve"> </v>
      </c>
    </row>
    <row r="11" spans="1:32" x14ac:dyDescent="0.2">
      <c r="A11" t="e">
        <f t="shared" si="6"/>
        <v>#N/A</v>
      </c>
      <c r="B11" s="164"/>
      <c r="C11" s="202" t="e">
        <f>IF(C10&lt;FLIGHTS!Q$2,C10+1,"")</f>
        <v>#N/A</v>
      </c>
      <c r="D11" s="201" t="str">
        <f>IF(FLIGHTS!C9="","",(ABS(0.2*FLIGHTS!C9))+((G11*0.15+J11*0.1+M11*0.05)))</f>
        <v/>
      </c>
      <c r="E11" s="202" t="str">
        <f>VLOOKUP(Sheet1!A10,FLIGHTS!$A$3:$B$38,2)</f>
        <v/>
      </c>
      <c r="F11" s="164"/>
      <c r="G11" s="201" t="e">
        <f>VLOOKUP('Sheet-2'!B9,FLIGHTS!$D$3:$F$38,3)</f>
        <v>#N/A</v>
      </c>
      <c r="H11" s="202" t="e">
        <f>IF(C11="","",VLOOKUP('Sheet-2'!B9,FLIGHTS!$D$3:$E$38,2))</f>
        <v>#N/A</v>
      </c>
      <c r="I11" s="164"/>
      <c r="J11" s="201" t="e">
        <f>VLOOKUP('Sheet-2'!C9,FLIGHTS!$G$3:$I$38,3)</f>
        <v>#N/A</v>
      </c>
      <c r="K11" s="202" t="e">
        <f>IF(C11="","",VLOOKUP('Sheet-2'!C9,FLIGHTS!$G$3:$H$38,2))</f>
        <v>#N/A</v>
      </c>
      <c r="L11" s="164"/>
      <c r="M11" s="201" t="e">
        <f>VLOOKUP('Sheet-2'!D9,FLIGHTS!$J$3:$L$38,3)</f>
        <v>#N/A</v>
      </c>
      <c r="N11" s="202" t="e">
        <f>IF(C11="","",VLOOKUP('Sheet-2'!D9,FLIGHTS!$J$3:$K$38,2))</f>
        <v>#N/A</v>
      </c>
      <c r="O11" s="164"/>
      <c r="Q11" s="25"/>
      <c r="S11" s="29" t="str">
        <f t="shared" si="7"/>
        <v xml:space="preserve"> </v>
      </c>
      <c r="T11" t="e">
        <f t="shared" si="8"/>
        <v>#N/A</v>
      </c>
      <c r="U11" s="3" t="e">
        <f t="shared" si="0"/>
        <v>#N/A</v>
      </c>
      <c r="Y11" s="100" t="e">
        <f>IF(U11=0," ",IF(COUNTIF($U$5:$U$40,$U11)&gt;1,MAX($Y$5:$Y10)+0.01,0))</f>
        <v>#N/A</v>
      </c>
      <c r="Z11" s="100" t="str">
        <f t="shared" si="9"/>
        <v/>
      </c>
      <c r="AA11" s="100" t="e">
        <f t="shared" si="1"/>
        <v>#N/A</v>
      </c>
      <c r="AB11" s="100" t="str">
        <f t="shared" si="2"/>
        <v/>
      </c>
      <c r="AC11" s="100" t="e">
        <f t="shared" si="3"/>
        <v>#N/A</v>
      </c>
      <c r="AD11" s="100" t="e">
        <f t="shared" si="4"/>
        <v>#N/A</v>
      </c>
      <c r="AE11" s="100" t="e">
        <f t="shared" si="5"/>
        <v>#N/A</v>
      </c>
      <c r="AF11" s="101" t="str">
        <f t="shared" si="10"/>
        <v xml:space="preserve"> </v>
      </c>
    </row>
    <row r="12" spans="1:32" x14ac:dyDescent="0.2">
      <c r="A12" t="e">
        <f t="shared" si="6"/>
        <v>#N/A</v>
      </c>
      <c r="B12" s="164"/>
      <c r="C12" s="202" t="e">
        <f>IF(C11&lt;FLIGHTS!Q$2,C11+1,"")</f>
        <v>#N/A</v>
      </c>
      <c r="D12" s="201" t="str">
        <f>IF(FLIGHTS!C10="","",(ABS(0.2*FLIGHTS!C10))+((G12*0.15+J12*0.1+M12*0.05)))</f>
        <v/>
      </c>
      <c r="E12" s="202" t="str">
        <f>VLOOKUP(Sheet1!A11,FLIGHTS!$A$3:$B$38,2)</f>
        <v/>
      </c>
      <c r="F12" s="164"/>
      <c r="G12" s="201" t="e">
        <f>VLOOKUP('Sheet-2'!B10,FLIGHTS!$D$3:$F$38,3)</f>
        <v>#N/A</v>
      </c>
      <c r="H12" s="202" t="e">
        <f>IF(C12="","",VLOOKUP('Sheet-2'!B10,FLIGHTS!$D$3:$E$38,2))</f>
        <v>#N/A</v>
      </c>
      <c r="I12" s="164"/>
      <c r="J12" s="201" t="e">
        <f>VLOOKUP('Sheet-2'!C10,FLIGHTS!$G$3:$I$38,3)</f>
        <v>#N/A</v>
      </c>
      <c r="K12" s="202" t="e">
        <f>IF(C12="","",VLOOKUP('Sheet-2'!C10,FLIGHTS!$G$3:$H$38,2))</f>
        <v>#N/A</v>
      </c>
      <c r="L12" s="164"/>
      <c r="M12" s="201" t="e">
        <f>VLOOKUP('Sheet-2'!D10,FLIGHTS!$J$3:$L$38,3)</f>
        <v>#N/A</v>
      </c>
      <c r="N12" s="202" t="e">
        <f>IF(C12="","",VLOOKUP('Sheet-2'!D10,FLIGHTS!$J$3:$K$38,2))</f>
        <v>#N/A</v>
      </c>
      <c r="O12" s="164"/>
      <c r="Q12" s="25"/>
      <c r="S12" s="29" t="str">
        <f t="shared" si="7"/>
        <v xml:space="preserve"> </v>
      </c>
      <c r="T12" t="e">
        <f t="shared" si="8"/>
        <v>#N/A</v>
      </c>
      <c r="U12" s="3" t="e">
        <f t="shared" si="0"/>
        <v>#N/A</v>
      </c>
      <c r="Y12" s="100" t="e">
        <f>IF(U12=0," ",IF(COUNTIF($U$5:$U$40,$U12)&gt;1,MAX($Y$5:$Y11)+0.01,0))</f>
        <v>#N/A</v>
      </c>
      <c r="Z12" s="100" t="str">
        <f t="shared" si="9"/>
        <v/>
      </c>
      <c r="AA12" s="100" t="e">
        <f t="shared" si="1"/>
        <v>#N/A</v>
      </c>
      <c r="AB12" s="100" t="str">
        <f t="shared" si="2"/>
        <v/>
      </c>
      <c r="AC12" s="100" t="e">
        <f t="shared" si="3"/>
        <v>#N/A</v>
      </c>
      <c r="AD12" s="100" t="e">
        <f t="shared" si="4"/>
        <v>#N/A</v>
      </c>
      <c r="AE12" s="100" t="e">
        <f t="shared" si="5"/>
        <v>#N/A</v>
      </c>
      <c r="AF12" s="101" t="str">
        <f t="shared" si="10"/>
        <v xml:space="preserve"> </v>
      </c>
    </row>
    <row r="13" spans="1:32" x14ac:dyDescent="0.2">
      <c r="A13" t="e">
        <f t="shared" si="6"/>
        <v>#N/A</v>
      </c>
      <c r="B13" s="164"/>
      <c r="C13" s="202" t="e">
        <f>IF(C12&lt;FLIGHTS!Q$2,C12+1,"")</f>
        <v>#N/A</v>
      </c>
      <c r="D13" s="201" t="str">
        <f>IF(FLIGHTS!C11="","",(ABS(0.2*FLIGHTS!C11))+((G13*0.15+J13*0.1+M13*0.05)))</f>
        <v/>
      </c>
      <c r="E13" s="202" t="str">
        <f>VLOOKUP(Sheet1!A12,FLIGHTS!$A$3:$B$38,2)</f>
        <v/>
      </c>
      <c r="F13" s="164"/>
      <c r="G13" s="201" t="e">
        <f>VLOOKUP('Sheet-2'!B11,FLIGHTS!$D$3:$F$38,3)</f>
        <v>#N/A</v>
      </c>
      <c r="H13" s="202" t="e">
        <f>IF(C13="","",VLOOKUP('Sheet-2'!B11,FLIGHTS!$D$3:$E$38,2))</f>
        <v>#N/A</v>
      </c>
      <c r="I13" s="164"/>
      <c r="J13" s="201" t="e">
        <f>VLOOKUP('Sheet-2'!C11,FLIGHTS!$G$3:$I$38,3)</f>
        <v>#N/A</v>
      </c>
      <c r="K13" s="202" t="e">
        <f>IF(C13="","",VLOOKUP('Sheet-2'!C11,FLIGHTS!$G$3:$H$38,2))</f>
        <v>#N/A</v>
      </c>
      <c r="L13" s="164"/>
      <c r="M13" s="201" t="e">
        <f>VLOOKUP('Sheet-2'!D11,FLIGHTS!$J$3:$L$38,3)</f>
        <v>#N/A</v>
      </c>
      <c r="N13" s="202" t="e">
        <f>IF(C13="","",VLOOKUP('Sheet-2'!D11,FLIGHTS!$J$3:$K$38,2))</f>
        <v>#N/A</v>
      </c>
      <c r="O13" s="164"/>
      <c r="Q13" s="25"/>
      <c r="S13" s="29" t="str">
        <f t="shared" si="7"/>
        <v xml:space="preserve"> </v>
      </c>
      <c r="T13" t="e">
        <f t="shared" si="8"/>
        <v>#N/A</v>
      </c>
      <c r="U13" s="3" t="e">
        <f t="shared" si="0"/>
        <v>#N/A</v>
      </c>
      <c r="Y13" s="100" t="e">
        <f>IF(U13=0," ",IF(COUNTIF($U$5:$U$40,$U13)&gt;1,MAX($Y$5:$Y12)+0.01,0))</f>
        <v>#N/A</v>
      </c>
      <c r="Z13" s="100" t="str">
        <f t="shared" si="9"/>
        <v/>
      </c>
      <c r="AA13" s="100" t="e">
        <f t="shared" si="1"/>
        <v>#N/A</v>
      </c>
      <c r="AB13" s="100" t="str">
        <f t="shared" si="2"/>
        <v/>
      </c>
      <c r="AC13" s="100" t="e">
        <f t="shared" si="3"/>
        <v>#N/A</v>
      </c>
      <c r="AD13" s="100" t="e">
        <f t="shared" si="4"/>
        <v>#N/A</v>
      </c>
      <c r="AE13" s="100" t="e">
        <f t="shared" si="5"/>
        <v>#N/A</v>
      </c>
      <c r="AF13" s="101" t="str">
        <f t="shared" si="10"/>
        <v xml:space="preserve"> </v>
      </c>
    </row>
    <row r="14" spans="1:32" x14ac:dyDescent="0.2">
      <c r="A14" t="e">
        <f t="shared" si="6"/>
        <v>#N/A</v>
      </c>
      <c r="B14" s="164"/>
      <c r="C14" s="202" t="e">
        <f>IF(C13&lt;FLIGHTS!Q$2,C13+1,"")</f>
        <v>#N/A</v>
      </c>
      <c r="D14" s="201" t="str">
        <f>IF(FLIGHTS!C12="","",(ABS(0.2*FLIGHTS!C12))+((G14*0.15+J14*0.1+M14*0.05)))</f>
        <v/>
      </c>
      <c r="E14" s="202" t="str">
        <f>VLOOKUP(Sheet1!A13,FLIGHTS!$A$3:$B$38,2)</f>
        <v/>
      </c>
      <c r="F14" s="164"/>
      <c r="G14" s="201" t="e">
        <f>VLOOKUP('Sheet-2'!B12,FLIGHTS!$D$3:$F$38,3)</f>
        <v>#N/A</v>
      </c>
      <c r="H14" s="202" t="e">
        <f>IF(C14="","",VLOOKUP('Sheet-2'!B12,FLIGHTS!$D$3:$E$38,2))</f>
        <v>#N/A</v>
      </c>
      <c r="I14" s="164"/>
      <c r="J14" s="201" t="e">
        <f>VLOOKUP('Sheet-2'!C12,FLIGHTS!$G$3:$I$38,3)</f>
        <v>#N/A</v>
      </c>
      <c r="K14" s="202" t="e">
        <f>IF(C14="","",VLOOKUP('Sheet-2'!C12,FLIGHTS!$G$3:$H$38,2))</f>
        <v>#N/A</v>
      </c>
      <c r="L14" s="164"/>
      <c r="M14" s="201" t="e">
        <f>VLOOKUP('Sheet-2'!D12,FLIGHTS!$J$3:$L$38,3)</f>
        <v>#N/A</v>
      </c>
      <c r="N14" s="202" t="e">
        <f>IF(C14="","",VLOOKUP('Sheet-2'!D12,FLIGHTS!$J$3:$K$38,2))</f>
        <v>#N/A</v>
      </c>
      <c r="O14" s="164"/>
      <c r="Q14" s="25"/>
      <c r="S14" s="29" t="str">
        <f t="shared" si="7"/>
        <v xml:space="preserve"> </v>
      </c>
      <c r="T14" t="e">
        <f t="shared" si="8"/>
        <v>#N/A</v>
      </c>
      <c r="U14" s="3" t="e">
        <f t="shared" si="0"/>
        <v>#N/A</v>
      </c>
      <c r="Y14" s="100" t="e">
        <f>IF(U14=0," ",IF(COUNTIF($U$5:$U$40,$U14)&gt;1,MAX($Y$5:$Y13)+0.01,0))</f>
        <v>#N/A</v>
      </c>
      <c r="Z14" s="100" t="str">
        <f t="shared" si="9"/>
        <v/>
      </c>
      <c r="AA14" s="100" t="e">
        <f t="shared" si="1"/>
        <v>#N/A</v>
      </c>
      <c r="AB14" s="100" t="str">
        <f t="shared" si="2"/>
        <v/>
      </c>
      <c r="AC14" s="100" t="e">
        <f t="shared" si="3"/>
        <v>#N/A</v>
      </c>
      <c r="AD14" s="100" t="e">
        <f t="shared" si="4"/>
        <v>#N/A</v>
      </c>
      <c r="AE14" s="100" t="e">
        <f t="shared" si="5"/>
        <v>#N/A</v>
      </c>
      <c r="AF14" s="101" t="str">
        <f t="shared" si="10"/>
        <v xml:space="preserve"> </v>
      </c>
    </row>
    <row r="15" spans="1:32" x14ac:dyDescent="0.2">
      <c r="A15" t="e">
        <f t="shared" si="6"/>
        <v>#N/A</v>
      </c>
      <c r="B15" s="164"/>
      <c r="C15" s="202" t="e">
        <f>IF(C14&lt;FLIGHTS!Q$2,C14+1,"")</f>
        <v>#N/A</v>
      </c>
      <c r="D15" s="201" t="str">
        <f>IF(FLIGHTS!C13="","",(ABS(0.2*FLIGHTS!C13))+((G15*0.15+J15*0.1+M15*0.05)))</f>
        <v/>
      </c>
      <c r="E15" s="202" t="str">
        <f>VLOOKUP(Sheet1!A14,FLIGHTS!$A$3:$B$38,2)</f>
        <v/>
      </c>
      <c r="F15" s="164"/>
      <c r="G15" s="201" t="e">
        <f>VLOOKUP('Sheet-2'!B13,FLIGHTS!$D$3:$F$38,3)</f>
        <v>#N/A</v>
      </c>
      <c r="H15" s="202" t="e">
        <f>IF(C15="","",VLOOKUP('Sheet-2'!B13,FLIGHTS!$D$3:$E$38,2))</f>
        <v>#N/A</v>
      </c>
      <c r="I15" s="164"/>
      <c r="J15" s="201" t="e">
        <f>VLOOKUP('Sheet-2'!C13,FLIGHTS!$G$3:$I$38,3)</f>
        <v>#N/A</v>
      </c>
      <c r="K15" s="202" t="e">
        <f>IF(C15="","",VLOOKUP('Sheet-2'!C13,FLIGHTS!$G$3:$H$38,2))</f>
        <v>#N/A</v>
      </c>
      <c r="L15" s="164"/>
      <c r="M15" s="201" t="e">
        <f>VLOOKUP('Sheet-2'!D13,FLIGHTS!$J$3:$L$38,3)</f>
        <v>#N/A</v>
      </c>
      <c r="N15" s="202" t="e">
        <f>IF(C15="","",VLOOKUP('Sheet-2'!D13,FLIGHTS!$J$3:$K$38,2))</f>
        <v>#N/A</v>
      </c>
      <c r="O15" s="164"/>
      <c r="Q15" s="25"/>
      <c r="S15" s="29" t="str">
        <f t="shared" si="7"/>
        <v xml:space="preserve"> </v>
      </c>
      <c r="T15" t="e">
        <f t="shared" si="8"/>
        <v>#N/A</v>
      </c>
      <c r="U15" s="3" t="e">
        <f t="shared" si="0"/>
        <v>#N/A</v>
      </c>
      <c r="Y15" s="100" t="e">
        <f>IF(U15=0," ",IF(COUNTIF($U$5:$U$40,$U15)&gt;1,MAX($Y$5:$Y14)+0.01,0))</f>
        <v>#N/A</v>
      </c>
      <c r="Z15" s="100" t="str">
        <f t="shared" si="9"/>
        <v/>
      </c>
      <c r="AA15" s="100" t="e">
        <f t="shared" si="1"/>
        <v>#N/A</v>
      </c>
      <c r="AB15" s="100" t="str">
        <f t="shared" si="2"/>
        <v/>
      </c>
      <c r="AC15" s="100" t="e">
        <f t="shared" si="3"/>
        <v>#N/A</v>
      </c>
      <c r="AD15" s="100" t="e">
        <f t="shared" si="4"/>
        <v>#N/A</v>
      </c>
      <c r="AE15" s="100" t="e">
        <f t="shared" si="5"/>
        <v>#N/A</v>
      </c>
      <c r="AF15" s="101" t="str">
        <f t="shared" si="10"/>
        <v xml:space="preserve"> </v>
      </c>
    </row>
    <row r="16" spans="1:32" x14ac:dyDescent="0.2">
      <c r="A16" t="e">
        <f t="shared" si="6"/>
        <v>#N/A</v>
      </c>
      <c r="B16" s="164"/>
      <c r="C16" s="202" t="e">
        <f>IF(C15&lt;FLIGHTS!Q$2,C15+1,"")</f>
        <v>#N/A</v>
      </c>
      <c r="D16" s="201" t="str">
        <f>IF(FLIGHTS!C14="","",(ABS(0.2*FLIGHTS!C14))+((G16*0.15+J16*0.1+M16*0.05)))</f>
        <v/>
      </c>
      <c r="E16" s="202" t="str">
        <f>VLOOKUP(Sheet1!A15,FLIGHTS!$A$3:$B$38,2)</f>
        <v/>
      </c>
      <c r="F16" s="164"/>
      <c r="G16" s="201" t="e">
        <f>VLOOKUP('Sheet-2'!B14,FLIGHTS!$D$3:$F$38,3)</f>
        <v>#N/A</v>
      </c>
      <c r="H16" s="202" t="e">
        <f>IF(C16="","",VLOOKUP('Sheet-2'!B14,FLIGHTS!$D$3:$E$38,2))</f>
        <v>#N/A</v>
      </c>
      <c r="I16" s="164"/>
      <c r="J16" s="201" t="e">
        <f>VLOOKUP('Sheet-2'!C14,FLIGHTS!$G$3:$I$38,3)</f>
        <v>#N/A</v>
      </c>
      <c r="K16" s="202" t="e">
        <f>IF(C16="","",VLOOKUP('Sheet-2'!C14,FLIGHTS!$G$3:$H$38,2))</f>
        <v>#N/A</v>
      </c>
      <c r="L16" s="164"/>
      <c r="M16" s="201" t="e">
        <f>VLOOKUP('Sheet-2'!D14,FLIGHTS!$J$3:$L$38,3)</f>
        <v>#N/A</v>
      </c>
      <c r="N16" s="202" t="e">
        <f>IF(C16="","",VLOOKUP('Sheet-2'!D14,FLIGHTS!$J$3:$K$38,2))</f>
        <v>#N/A</v>
      </c>
      <c r="O16" s="164"/>
      <c r="Q16" s="25"/>
      <c r="S16" s="29" t="str">
        <f t="shared" si="7"/>
        <v xml:space="preserve"> </v>
      </c>
      <c r="T16" t="e">
        <f t="shared" si="8"/>
        <v>#N/A</v>
      </c>
      <c r="U16" s="3" t="e">
        <f t="shared" si="0"/>
        <v>#N/A</v>
      </c>
      <c r="Y16" s="100" t="e">
        <f>IF(U16=0," ",IF(COUNTIF($U$5:$U$40,$U16)&gt;1,MAX($Y$5:$Y15)+0.01,0))</f>
        <v>#N/A</v>
      </c>
      <c r="Z16" s="100" t="str">
        <f t="shared" si="9"/>
        <v/>
      </c>
      <c r="AA16" s="100" t="e">
        <f t="shared" si="1"/>
        <v>#N/A</v>
      </c>
      <c r="AB16" s="100" t="str">
        <f t="shared" si="2"/>
        <v/>
      </c>
      <c r="AC16" s="100" t="e">
        <f t="shared" si="3"/>
        <v>#N/A</v>
      </c>
      <c r="AD16" s="100" t="e">
        <f t="shared" si="4"/>
        <v>#N/A</v>
      </c>
      <c r="AE16" s="100" t="e">
        <f t="shared" si="5"/>
        <v>#N/A</v>
      </c>
      <c r="AF16" s="101" t="str">
        <f t="shared" si="10"/>
        <v xml:space="preserve"> </v>
      </c>
    </row>
    <row r="17" spans="1:32" x14ac:dyDescent="0.2">
      <c r="A17" t="e">
        <f t="shared" si="6"/>
        <v>#N/A</v>
      </c>
      <c r="B17" s="164"/>
      <c r="C17" s="202" t="e">
        <f>IF(C16&lt;FLIGHTS!Q$2,C16+1,"")</f>
        <v>#N/A</v>
      </c>
      <c r="D17" s="201" t="str">
        <f>IF(FLIGHTS!C15="","",(ABS(0.2*FLIGHTS!C15))+((G17*0.15+J17*0.1+M17*0.05)))</f>
        <v/>
      </c>
      <c r="E17" s="202" t="str">
        <f>VLOOKUP(Sheet1!A16,FLIGHTS!$A$3:$B$38,2)</f>
        <v/>
      </c>
      <c r="F17" s="164"/>
      <c r="G17" s="201" t="e">
        <f>VLOOKUP('Sheet-2'!B15,FLIGHTS!$D$3:$F$38,3)</f>
        <v>#N/A</v>
      </c>
      <c r="H17" s="202" t="e">
        <f>IF(C17="","",VLOOKUP('Sheet-2'!B15,FLIGHTS!$D$3:$E$38,2))</f>
        <v>#N/A</v>
      </c>
      <c r="I17" s="164"/>
      <c r="J17" s="201" t="e">
        <f>VLOOKUP('Sheet-2'!C15,FLIGHTS!$G$3:$I$38,3)</f>
        <v>#N/A</v>
      </c>
      <c r="K17" s="202" t="e">
        <f>IF(C17="","",VLOOKUP('Sheet-2'!C15,FLIGHTS!$G$3:$H$38,2))</f>
        <v>#N/A</v>
      </c>
      <c r="L17" s="164"/>
      <c r="M17" s="201" t="e">
        <f>VLOOKUP('Sheet-2'!D15,FLIGHTS!$J$3:$L$38,3)</f>
        <v>#N/A</v>
      </c>
      <c r="N17" s="202" t="e">
        <f>IF(C17="","",VLOOKUP('Sheet-2'!D15,FLIGHTS!$J$3:$K$38,2))</f>
        <v>#N/A</v>
      </c>
      <c r="O17" s="164"/>
      <c r="Q17" s="25"/>
      <c r="S17" s="29" t="str">
        <f t="shared" si="7"/>
        <v xml:space="preserve"> </v>
      </c>
      <c r="T17" t="e">
        <f t="shared" si="8"/>
        <v>#N/A</v>
      </c>
      <c r="U17" s="3" t="e">
        <f t="shared" si="0"/>
        <v>#N/A</v>
      </c>
      <c r="Y17" s="100" t="e">
        <f>IF(U17=0," ",IF(COUNTIF($U$5:$U$40,$U17)&gt;1,MAX($Y$5:$Y16)+0.01,0))</f>
        <v>#N/A</v>
      </c>
      <c r="Z17" s="100" t="str">
        <f t="shared" si="9"/>
        <v/>
      </c>
      <c r="AA17" s="100" t="e">
        <f t="shared" si="1"/>
        <v>#N/A</v>
      </c>
      <c r="AB17" s="100" t="str">
        <f t="shared" si="2"/>
        <v/>
      </c>
      <c r="AC17" s="100" t="e">
        <f t="shared" si="3"/>
        <v>#N/A</v>
      </c>
      <c r="AD17" s="100" t="e">
        <f t="shared" si="4"/>
        <v>#N/A</v>
      </c>
      <c r="AE17" s="100" t="e">
        <f t="shared" si="5"/>
        <v>#N/A</v>
      </c>
      <c r="AF17" s="101" t="str">
        <f t="shared" si="10"/>
        <v xml:space="preserve"> </v>
      </c>
    </row>
    <row r="18" spans="1:32" x14ac:dyDescent="0.2">
      <c r="A18" t="e">
        <f t="shared" si="6"/>
        <v>#N/A</v>
      </c>
      <c r="B18" s="164"/>
      <c r="C18" s="202" t="e">
        <f>IF(C17&lt;FLIGHTS!Q$2,C17+1,"")</f>
        <v>#N/A</v>
      </c>
      <c r="D18" s="201" t="str">
        <f>IF(FLIGHTS!C16="","",(ABS(0.2*FLIGHTS!C16))+((G18*0.15+J18*0.1+M18*0.05)))</f>
        <v/>
      </c>
      <c r="E18" s="202" t="str">
        <f>VLOOKUP(Sheet1!A17,FLIGHTS!$A$3:$B$38,2)</f>
        <v/>
      </c>
      <c r="F18" s="164"/>
      <c r="G18" s="201" t="e">
        <f>VLOOKUP('Sheet-2'!B16,FLIGHTS!$D$3:$F$38,3)</f>
        <v>#N/A</v>
      </c>
      <c r="H18" s="202" t="e">
        <f>IF(C18="","",VLOOKUP('Sheet-2'!B16,FLIGHTS!$D$3:$E$38,2))</f>
        <v>#N/A</v>
      </c>
      <c r="I18" s="164"/>
      <c r="J18" s="201" t="e">
        <f>VLOOKUP('Sheet-2'!C16,FLIGHTS!$G$3:$I$38,3)</f>
        <v>#N/A</v>
      </c>
      <c r="K18" s="202" t="e">
        <f>IF(C18="","",VLOOKUP('Sheet-2'!C16,FLIGHTS!$G$3:$H$38,2))</f>
        <v>#N/A</v>
      </c>
      <c r="L18" s="164"/>
      <c r="M18" s="201" t="e">
        <f>VLOOKUP('Sheet-2'!D16,FLIGHTS!$J$3:$L$38,3)</f>
        <v>#N/A</v>
      </c>
      <c r="N18" s="202" t="e">
        <f>IF(C18="","",VLOOKUP('Sheet-2'!D16,FLIGHTS!$J$3:$K$38,2))</f>
        <v>#N/A</v>
      </c>
      <c r="O18" s="164"/>
      <c r="Q18" s="25"/>
      <c r="S18" s="29" t="str">
        <f t="shared" si="7"/>
        <v xml:space="preserve"> </v>
      </c>
      <c r="T18" t="e">
        <f t="shared" si="8"/>
        <v>#N/A</v>
      </c>
      <c r="U18" s="3" t="e">
        <f t="shared" si="0"/>
        <v>#N/A</v>
      </c>
      <c r="Y18" s="100" t="e">
        <f>IF(U18=0," ",IF(COUNTIF($U$5:$U$40,$U18)&gt;1,MAX($Y$5:$Y17)+0.01,0))</f>
        <v>#N/A</v>
      </c>
      <c r="Z18" s="100" t="str">
        <f t="shared" si="9"/>
        <v/>
      </c>
      <c r="AA18" s="100" t="e">
        <f t="shared" si="1"/>
        <v>#N/A</v>
      </c>
      <c r="AB18" s="100" t="str">
        <f t="shared" si="2"/>
        <v/>
      </c>
      <c r="AC18" s="100" t="e">
        <f t="shared" si="3"/>
        <v>#N/A</v>
      </c>
      <c r="AD18" s="100" t="e">
        <f t="shared" si="4"/>
        <v>#N/A</v>
      </c>
      <c r="AE18" s="100" t="e">
        <f t="shared" si="5"/>
        <v>#N/A</v>
      </c>
      <c r="AF18" s="101" t="str">
        <f t="shared" si="10"/>
        <v xml:space="preserve"> </v>
      </c>
    </row>
    <row r="19" spans="1:32" x14ac:dyDescent="0.2">
      <c r="A19" t="e">
        <f t="shared" si="6"/>
        <v>#N/A</v>
      </c>
      <c r="B19" s="164"/>
      <c r="C19" s="202" t="e">
        <f>IF(C18&lt;FLIGHTS!Q$2,C18+1,"")</f>
        <v>#N/A</v>
      </c>
      <c r="D19" s="201" t="str">
        <f>IF(FLIGHTS!C17="","",(ABS(0.2*FLIGHTS!C17))+((G19*0.15+J19*0.1+M19*0.05)))</f>
        <v/>
      </c>
      <c r="E19" s="202" t="str">
        <f>VLOOKUP(Sheet1!A18,FLIGHTS!$A$3:$B$38,2)</f>
        <v/>
      </c>
      <c r="F19" s="164"/>
      <c r="G19" s="201" t="e">
        <f>VLOOKUP('Sheet-2'!B17,FLIGHTS!$D$3:$F$38,3)</f>
        <v>#N/A</v>
      </c>
      <c r="H19" s="202" t="e">
        <f>IF(C19="","",VLOOKUP('Sheet-2'!B17,FLIGHTS!$D$3:$E$38,2))</f>
        <v>#N/A</v>
      </c>
      <c r="I19" s="164"/>
      <c r="J19" s="201" t="e">
        <f>VLOOKUP('Sheet-2'!C17,FLIGHTS!$G$3:$I$38,3)</f>
        <v>#N/A</v>
      </c>
      <c r="K19" s="202" t="e">
        <f>IF(C19="","",VLOOKUP('Sheet-2'!C17,FLIGHTS!$G$3:$H$38,2))</f>
        <v>#N/A</v>
      </c>
      <c r="L19" s="164"/>
      <c r="M19" s="201" t="e">
        <f>VLOOKUP('Sheet-2'!D17,FLIGHTS!$J$3:$L$38,3)</f>
        <v>#N/A</v>
      </c>
      <c r="N19" s="202" t="e">
        <f>IF(C19="","",VLOOKUP('Sheet-2'!D17,FLIGHTS!$J$3:$K$38,2))</f>
        <v>#N/A</v>
      </c>
      <c r="O19" s="164"/>
      <c r="Q19" s="25"/>
      <c r="S19" s="29" t="str">
        <f t="shared" si="7"/>
        <v xml:space="preserve"> </v>
      </c>
      <c r="T19" t="e">
        <f t="shared" si="8"/>
        <v>#N/A</v>
      </c>
      <c r="U19" s="3" t="e">
        <f t="shared" si="0"/>
        <v>#N/A</v>
      </c>
      <c r="Y19" s="100" t="e">
        <f>IF(U19=0," ",IF(COUNTIF($U$5:$U$40,$U19)&gt;1,MAX($Y$5:$Y18)+0.01,0))</f>
        <v>#N/A</v>
      </c>
      <c r="Z19" s="100" t="str">
        <f t="shared" si="9"/>
        <v/>
      </c>
      <c r="AA19" s="100" t="e">
        <f t="shared" si="1"/>
        <v>#N/A</v>
      </c>
      <c r="AB19" s="100" t="str">
        <f t="shared" si="2"/>
        <v/>
      </c>
      <c r="AC19" s="100" t="e">
        <f t="shared" si="3"/>
        <v>#N/A</v>
      </c>
      <c r="AD19" s="100" t="e">
        <f t="shared" si="4"/>
        <v>#N/A</v>
      </c>
      <c r="AE19" s="100" t="e">
        <f t="shared" si="5"/>
        <v>#N/A</v>
      </c>
      <c r="AF19" s="101" t="str">
        <f t="shared" si="10"/>
        <v xml:space="preserve"> </v>
      </c>
    </row>
    <row r="20" spans="1:32" x14ac:dyDescent="0.2">
      <c r="A20" t="e">
        <f t="shared" si="6"/>
        <v>#N/A</v>
      </c>
      <c r="B20" s="164"/>
      <c r="C20" s="202" t="e">
        <f>IF(C19&lt;FLIGHTS!Q$2,C19+1,"")</f>
        <v>#N/A</v>
      </c>
      <c r="D20" s="201" t="str">
        <f>IF(FLIGHTS!C18="","",(ABS(0.2*FLIGHTS!C18))+((G20*0.15+J20*0.1+M20*0.05)))</f>
        <v/>
      </c>
      <c r="E20" s="202" t="str">
        <f>VLOOKUP(Sheet1!A19,FLIGHTS!$A$3:$B$38,2)</f>
        <v/>
      </c>
      <c r="F20" s="164"/>
      <c r="G20" s="201" t="e">
        <f>VLOOKUP('Sheet-2'!B18,FLIGHTS!$D$3:$F$38,3)</f>
        <v>#N/A</v>
      </c>
      <c r="H20" s="202" t="e">
        <f>IF(C20="","",VLOOKUP('Sheet-2'!B18,FLIGHTS!$D$3:$E$38,2))</f>
        <v>#N/A</v>
      </c>
      <c r="I20" s="164"/>
      <c r="J20" s="201" t="e">
        <f>VLOOKUP('Sheet-2'!C18,FLIGHTS!$G$3:$I$38,3)</f>
        <v>#N/A</v>
      </c>
      <c r="K20" s="202" t="e">
        <f>IF(C20="","",VLOOKUP('Sheet-2'!C18,FLIGHTS!$G$3:$H$38,2))</f>
        <v>#N/A</v>
      </c>
      <c r="L20" s="164"/>
      <c r="M20" s="201" t="e">
        <f>VLOOKUP('Sheet-2'!D18,FLIGHTS!$J$3:$L$38,3)</f>
        <v>#N/A</v>
      </c>
      <c r="N20" s="202" t="e">
        <f>IF(C20="","",VLOOKUP('Sheet-2'!D18,FLIGHTS!$J$3:$K$38,2))</f>
        <v>#N/A</v>
      </c>
      <c r="O20" s="164"/>
      <c r="Q20" s="25"/>
      <c r="S20" s="29" t="str">
        <f t="shared" si="7"/>
        <v xml:space="preserve"> </v>
      </c>
      <c r="T20" t="e">
        <f t="shared" si="8"/>
        <v>#N/A</v>
      </c>
      <c r="U20" s="3" t="e">
        <f t="shared" si="0"/>
        <v>#N/A</v>
      </c>
      <c r="Y20" s="100" t="e">
        <f>IF(U20=0," ",IF(COUNTIF($U$5:$U$40,$U20)&gt;1,MAX($Y$5:$Y19)+0.01,0))</f>
        <v>#N/A</v>
      </c>
      <c r="Z20" s="100" t="str">
        <f t="shared" si="9"/>
        <v/>
      </c>
      <c r="AA20" s="100" t="e">
        <f t="shared" si="1"/>
        <v>#N/A</v>
      </c>
      <c r="AB20" s="100" t="str">
        <f t="shared" si="2"/>
        <v/>
      </c>
      <c r="AC20" s="100" t="e">
        <f t="shared" si="3"/>
        <v>#N/A</v>
      </c>
      <c r="AD20" s="100" t="e">
        <f t="shared" si="4"/>
        <v>#N/A</v>
      </c>
      <c r="AE20" s="100" t="e">
        <f t="shared" si="5"/>
        <v>#N/A</v>
      </c>
      <c r="AF20" s="101" t="str">
        <f t="shared" si="10"/>
        <v xml:space="preserve"> </v>
      </c>
    </row>
    <row r="21" spans="1:32" x14ac:dyDescent="0.2">
      <c r="A21" t="e">
        <f t="shared" si="6"/>
        <v>#N/A</v>
      </c>
      <c r="B21" s="164"/>
      <c r="C21" s="202" t="e">
        <f>IF(C20&lt;FLIGHTS!Q$2,C20+1,"")</f>
        <v>#N/A</v>
      </c>
      <c r="D21" s="201" t="str">
        <f>IF(FLIGHTS!C19="","",(ABS(0.2*FLIGHTS!C19))+((G21*0.15+J21*0.1+M21*0.05)))</f>
        <v/>
      </c>
      <c r="E21" s="202" t="str">
        <f>VLOOKUP(Sheet1!A20,FLIGHTS!$A$3:$B$38,2)</f>
        <v/>
      </c>
      <c r="F21" s="164"/>
      <c r="G21" s="201" t="e">
        <f>VLOOKUP('Sheet-2'!B19,FLIGHTS!$D$3:$F$38,3)</f>
        <v>#N/A</v>
      </c>
      <c r="H21" s="202" t="e">
        <f>IF(C21="","",VLOOKUP('Sheet-2'!B19,FLIGHTS!$D$3:$E$38,2))</f>
        <v>#N/A</v>
      </c>
      <c r="I21" s="164"/>
      <c r="J21" s="201" t="e">
        <f>VLOOKUP('Sheet-2'!C19,FLIGHTS!$G$3:$I$38,3)</f>
        <v>#N/A</v>
      </c>
      <c r="K21" s="202" t="e">
        <f>IF(C21="","",VLOOKUP('Sheet-2'!C19,FLIGHTS!$G$3:$H$38,2))</f>
        <v>#N/A</v>
      </c>
      <c r="L21" s="164"/>
      <c r="M21" s="201" t="e">
        <f>VLOOKUP('Sheet-2'!D19,FLIGHTS!$J$3:$L$38,3)</f>
        <v>#N/A</v>
      </c>
      <c r="N21" s="202" t="e">
        <f>IF(C21="","",VLOOKUP('Sheet-2'!D19,FLIGHTS!$J$3:$K$38,2))</f>
        <v>#N/A</v>
      </c>
      <c r="O21" s="164"/>
      <c r="Q21" s="25"/>
      <c r="S21" s="29" t="str">
        <f t="shared" si="7"/>
        <v xml:space="preserve"> </v>
      </c>
      <c r="T21" t="e">
        <f t="shared" si="8"/>
        <v>#N/A</v>
      </c>
      <c r="U21" s="3" t="e">
        <f t="shared" si="0"/>
        <v>#N/A</v>
      </c>
      <c r="Y21" s="100" t="e">
        <f>IF(U21=0," ",IF(COUNTIF($U$5:$U$40,$U21)&gt;1,MAX($Y$5:$Y20)+0.01,0))</f>
        <v>#N/A</v>
      </c>
      <c r="Z21" s="100" t="str">
        <f t="shared" si="9"/>
        <v/>
      </c>
      <c r="AA21" s="100" t="e">
        <f t="shared" si="1"/>
        <v>#N/A</v>
      </c>
      <c r="AB21" s="100" t="str">
        <f t="shared" si="2"/>
        <v/>
      </c>
      <c r="AC21" s="100" t="e">
        <f t="shared" si="3"/>
        <v>#N/A</v>
      </c>
      <c r="AD21" s="100" t="e">
        <f t="shared" si="4"/>
        <v>#N/A</v>
      </c>
      <c r="AE21" s="100" t="e">
        <f t="shared" ref="AE21:AE40" si="11">N21</f>
        <v>#N/A</v>
      </c>
      <c r="AF21" s="101" t="str">
        <f t="shared" si="10"/>
        <v xml:space="preserve"> </v>
      </c>
    </row>
    <row r="22" spans="1:32" x14ac:dyDescent="0.2">
      <c r="A22" t="e">
        <f t="shared" si="6"/>
        <v>#N/A</v>
      </c>
      <c r="B22" s="164"/>
      <c r="C22" s="202" t="e">
        <f>IF(C21&lt;FLIGHTS!Q$2,C21+1,"")</f>
        <v>#N/A</v>
      </c>
      <c r="D22" s="201" t="str">
        <f>IF(FLIGHTS!C20="","",(ABS(0.2*FLIGHTS!C20))+((G22*0.15+J22*0.1+M22*0.05)))</f>
        <v/>
      </c>
      <c r="E22" s="202" t="str">
        <f>VLOOKUP(Sheet1!A21,FLIGHTS!$A$3:$B$38,2)</f>
        <v/>
      </c>
      <c r="F22" s="89"/>
      <c r="G22" s="201" t="e">
        <f>VLOOKUP('Sheet-2'!B20,FLIGHTS!$D$3:$F$38,3)</f>
        <v>#N/A</v>
      </c>
      <c r="H22" s="202" t="e">
        <f>IF(C22="","",VLOOKUP('Sheet-2'!B20,FLIGHTS!$D$3:$E$38,2))</f>
        <v>#N/A</v>
      </c>
      <c r="I22" s="89"/>
      <c r="J22" s="201" t="e">
        <f>VLOOKUP('Sheet-2'!C20,FLIGHTS!$G$3:$I$38,3)</f>
        <v>#N/A</v>
      </c>
      <c r="K22" s="202" t="e">
        <f>IF(C22="","",VLOOKUP('Sheet-2'!C20,FLIGHTS!$G$3:$H$38,2))</f>
        <v>#N/A</v>
      </c>
      <c r="L22" s="89"/>
      <c r="M22" s="201" t="e">
        <f>VLOOKUP('Sheet-2'!D20,FLIGHTS!$J$3:$L$38,3)</f>
        <v>#N/A</v>
      </c>
      <c r="N22" s="202" t="e">
        <f>IF(C22="","",VLOOKUP('Sheet-2'!D20,FLIGHTS!$J$3:$K$38,2))</f>
        <v>#N/A</v>
      </c>
      <c r="O22" s="89"/>
      <c r="Q22" s="25"/>
      <c r="S22" s="29" t="str">
        <f t="shared" si="7"/>
        <v xml:space="preserve"> </v>
      </c>
      <c r="T22" t="e">
        <f t="shared" si="8"/>
        <v>#N/A</v>
      </c>
      <c r="U22" s="3" t="e">
        <f t="shared" si="0"/>
        <v>#N/A</v>
      </c>
      <c r="Y22" s="100" t="e">
        <f>IF(U22=0," ",IF(COUNTIF($U$5:$U$40,$U22)&gt;1,MAX($Y$5:$Y21)+0.01,0))</f>
        <v>#N/A</v>
      </c>
      <c r="Z22" s="100" t="str">
        <f t="shared" si="9"/>
        <v/>
      </c>
      <c r="AA22" s="100" t="e">
        <f t="shared" si="1"/>
        <v>#N/A</v>
      </c>
      <c r="AB22" s="100" t="str">
        <f t="shared" si="2"/>
        <v/>
      </c>
      <c r="AC22" s="100" t="e">
        <f t="shared" si="3"/>
        <v>#N/A</v>
      </c>
      <c r="AD22" s="100" t="e">
        <f t="shared" si="4"/>
        <v>#N/A</v>
      </c>
      <c r="AE22" s="100" t="e">
        <f t="shared" si="11"/>
        <v>#N/A</v>
      </c>
      <c r="AF22" s="101" t="str">
        <f t="shared" si="10"/>
        <v xml:space="preserve"> </v>
      </c>
    </row>
    <row r="23" spans="1:32" x14ac:dyDescent="0.2">
      <c r="A23" t="e">
        <f t="shared" si="6"/>
        <v>#N/A</v>
      </c>
      <c r="B23" s="164"/>
      <c r="C23" s="202" t="e">
        <f>IF(C22&lt;FLIGHTS!Q$2,C22+1,"")</f>
        <v>#N/A</v>
      </c>
      <c r="D23" s="201" t="str">
        <f>IF(FLIGHTS!C21="","",(ABS(0.2*FLIGHTS!C21))+((G23*0.15+J23*0.1+M23*0.05)))</f>
        <v/>
      </c>
      <c r="E23" s="202" t="str">
        <f>VLOOKUP(Sheet1!A22,FLIGHTS!$A$3:$B$38,2)</f>
        <v/>
      </c>
      <c r="F23" s="164"/>
      <c r="G23" s="201" t="e">
        <f>VLOOKUP('Sheet-2'!B21,FLIGHTS!$D$3:$F$38,3)</f>
        <v>#N/A</v>
      </c>
      <c r="H23" s="202" t="e">
        <f>IF(C23="","",VLOOKUP('Sheet-2'!B21,FLIGHTS!$D$3:$E$38,2))</f>
        <v>#N/A</v>
      </c>
      <c r="I23" s="164"/>
      <c r="J23" s="201" t="e">
        <f>VLOOKUP('Sheet-2'!C21,FLIGHTS!$G$3:$I$38,3)</f>
        <v>#N/A</v>
      </c>
      <c r="K23" s="202" t="e">
        <f>IF(C23="","",VLOOKUP('Sheet-2'!C21,FLIGHTS!$G$3:$H$38,2))</f>
        <v>#N/A</v>
      </c>
      <c r="L23" s="164"/>
      <c r="M23" s="201" t="e">
        <f>VLOOKUP('Sheet-2'!D21,FLIGHTS!$J$3:$L$38,3)</f>
        <v>#N/A</v>
      </c>
      <c r="N23" s="202" t="e">
        <f>IF(C23="","",VLOOKUP('Sheet-2'!D21,FLIGHTS!$J$3:$K$38,2))</f>
        <v>#N/A</v>
      </c>
      <c r="O23" s="164"/>
      <c r="Q23" s="25"/>
      <c r="S23" s="29" t="str">
        <f t="shared" si="7"/>
        <v xml:space="preserve"> </v>
      </c>
      <c r="T23" t="e">
        <f t="shared" si="8"/>
        <v>#N/A</v>
      </c>
      <c r="U23" s="3" t="e">
        <f t="shared" si="0"/>
        <v>#N/A</v>
      </c>
      <c r="Y23" s="100" t="e">
        <f>IF(U23=0," ",IF(COUNTIF($U$5:$U$40,$U23)&gt;1,MAX($Y$5:$Y22)+0.01,0))</f>
        <v>#N/A</v>
      </c>
      <c r="Z23" s="100" t="str">
        <f t="shared" si="9"/>
        <v/>
      </c>
      <c r="AA23" s="100" t="e">
        <f t="shared" si="1"/>
        <v>#N/A</v>
      </c>
      <c r="AB23" s="100" t="str">
        <f t="shared" si="2"/>
        <v/>
      </c>
      <c r="AC23" s="100" t="e">
        <f t="shared" si="3"/>
        <v>#N/A</v>
      </c>
      <c r="AD23" s="100" t="e">
        <f t="shared" si="4"/>
        <v>#N/A</v>
      </c>
      <c r="AE23" s="100" t="e">
        <f t="shared" si="11"/>
        <v>#N/A</v>
      </c>
      <c r="AF23" s="101" t="str">
        <f t="shared" si="10"/>
        <v xml:space="preserve"> </v>
      </c>
    </row>
    <row r="24" spans="1:32" x14ac:dyDescent="0.2">
      <c r="A24" t="e">
        <f t="shared" si="6"/>
        <v>#N/A</v>
      </c>
      <c r="B24" s="164"/>
      <c r="C24" s="202" t="e">
        <f>IF(C23&lt;FLIGHTS!Q$2,C23+1,"")</f>
        <v>#N/A</v>
      </c>
      <c r="D24" s="201" t="str">
        <f>IF(FLIGHTS!C22="","",(ABS(0.2*FLIGHTS!C22))+((G24*0.15+J24*0.1+M24*0.05)))</f>
        <v/>
      </c>
      <c r="E24" s="202" t="str">
        <f>VLOOKUP(Sheet1!A23,FLIGHTS!$A$3:$B$38,2)</f>
        <v/>
      </c>
      <c r="F24" s="227"/>
      <c r="G24" s="201" t="e">
        <f>VLOOKUP('Sheet-2'!B22,FLIGHTS!$D$3:$F$38,3)</f>
        <v>#N/A</v>
      </c>
      <c r="H24" s="202" t="e">
        <f>IF(C24="","",VLOOKUP('Sheet-2'!B22,FLIGHTS!$D$3:$E$38,2))</f>
        <v>#N/A</v>
      </c>
      <c r="I24" s="227"/>
      <c r="J24" s="201" t="e">
        <f>VLOOKUP('Sheet-2'!C22,FLIGHTS!$G$3:$I$38,3)</f>
        <v>#N/A</v>
      </c>
      <c r="K24" s="202" t="e">
        <f>IF(C24="","",VLOOKUP('Sheet-2'!C22,FLIGHTS!$G$3:$H$38,2))</f>
        <v>#N/A</v>
      </c>
      <c r="L24" s="227"/>
      <c r="M24" s="201" t="e">
        <f>VLOOKUP('Sheet-2'!D22,FLIGHTS!$J$3:$L$38,3)</f>
        <v>#N/A</v>
      </c>
      <c r="N24" s="202" t="e">
        <f>IF(C24="","",VLOOKUP('Sheet-2'!D22,FLIGHTS!$J$3:$K$38,2))</f>
        <v>#N/A</v>
      </c>
      <c r="O24" s="227"/>
      <c r="Q24" s="25"/>
      <c r="S24" s="29" t="str">
        <f t="shared" si="7"/>
        <v xml:space="preserve"> </v>
      </c>
      <c r="T24" t="e">
        <f t="shared" si="8"/>
        <v>#N/A</v>
      </c>
      <c r="U24" s="3" t="e">
        <f t="shared" si="0"/>
        <v>#N/A</v>
      </c>
      <c r="Y24" s="100" t="e">
        <f>IF(U24=0," ",IF(COUNTIF($U$5:$U$40,$U24)&gt;1,MAX($Y$5:$Y23)+0.01,0))</f>
        <v>#N/A</v>
      </c>
      <c r="Z24" s="100" t="str">
        <f t="shared" si="9"/>
        <v/>
      </c>
      <c r="AA24" s="100" t="e">
        <f t="shared" si="1"/>
        <v>#N/A</v>
      </c>
      <c r="AB24" s="100" t="str">
        <f t="shared" si="2"/>
        <v/>
      </c>
      <c r="AC24" s="100" t="e">
        <f t="shared" si="3"/>
        <v>#N/A</v>
      </c>
      <c r="AD24" s="100" t="e">
        <f t="shared" si="4"/>
        <v>#N/A</v>
      </c>
      <c r="AE24" s="100" t="e">
        <f t="shared" si="11"/>
        <v>#N/A</v>
      </c>
      <c r="AF24" s="101" t="str">
        <f t="shared" si="10"/>
        <v xml:space="preserve"> </v>
      </c>
    </row>
    <row r="25" spans="1:32" x14ac:dyDescent="0.2">
      <c r="A25" t="e">
        <f t="shared" si="6"/>
        <v>#N/A</v>
      </c>
      <c r="B25" s="164"/>
      <c r="C25" s="202" t="e">
        <f>IF(C24&lt;FLIGHTS!Q$2,C24+1,"")</f>
        <v>#N/A</v>
      </c>
      <c r="D25" s="201" t="str">
        <f>IF(FLIGHTS!C23="","",(ABS(0.2*FLIGHTS!C23))+((G25*0.15+J25*0.1+M25*0.05)))</f>
        <v/>
      </c>
      <c r="E25" s="202" t="str">
        <f>VLOOKUP(Sheet1!A24,FLIGHTS!$A$3:$B$38,2)</f>
        <v/>
      </c>
      <c r="F25" s="164"/>
      <c r="G25" s="201" t="e">
        <f>VLOOKUP('Sheet-2'!B23,FLIGHTS!$D$3:$F$38,3)</f>
        <v>#N/A</v>
      </c>
      <c r="H25" s="202" t="e">
        <f>IF(C25="","",VLOOKUP('Sheet-2'!B23,FLIGHTS!$D$3:$E$38,2))</f>
        <v>#N/A</v>
      </c>
      <c r="I25" s="164"/>
      <c r="J25" s="201" t="e">
        <f>VLOOKUP('Sheet-2'!C23,FLIGHTS!$G$3:$I$38,3)</f>
        <v>#N/A</v>
      </c>
      <c r="K25" s="202" t="e">
        <f>IF(C25="","",VLOOKUP('Sheet-2'!C23,FLIGHTS!$G$3:$H$38,2))</f>
        <v>#N/A</v>
      </c>
      <c r="L25" s="164"/>
      <c r="M25" s="201" t="e">
        <f>VLOOKUP('Sheet-2'!D23,FLIGHTS!$J$3:$L$38,3)</f>
        <v>#N/A</v>
      </c>
      <c r="N25" s="202" t="e">
        <f>IF(C25="","",VLOOKUP('Sheet-2'!D23,FLIGHTS!$J$3:$K$38,2))</f>
        <v>#N/A</v>
      </c>
      <c r="O25" s="164"/>
      <c r="Q25" s="25"/>
      <c r="S25" s="29" t="str">
        <f t="shared" si="7"/>
        <v xml:space="preserve"> </v>
      </c>
      <c r="T25" t="e">
        <f t="shared" si="8"/>
        <v>#N/A</v>
      </c>
      <c r="U25" s="3" t="e">
        <f t="shared" si="0"/>
        <v>#N/A</v>
      </c>
      <c r="Y25" s="100" t="e">
        <f>IF(U25=0," ",IF(COUNTIF($U$5:$U$40,$U25)&gt;1,MAX($Y$5:$Y24)+0.01,0))</f>
        <v>#N/A</v>
      </c>
      <c r="Z25" s="100" t="str">
        <f t="shared" si="9"/>
        <v/>
      </c>
      <c r="AA25" s="100" t="e">
        <f t="shared" si="1"/>
        <v>#N/A</v>
      </c>
      <c r="AB25" s="100" t="str">
        <f t="shared" si="2"/>
        <v/>
      </c>
      <c r="AC25" s="100" t="e">
        <f t="shared" si="3"/>
        <v>#N/A</v>
      </c>
      <c r="AD25" s="100" t="e">
        <f t="shared" si="4"/>
        <v>#N/A</v>
      </c>
      <c r="AE25" s="100" t="e">
        <f t="shared" si="11"/>
        <v>#N/A</v>
      </c>
      <c r="AF25" s="101" t="str">
        <f t="shared" si="10"/>
        <v xml:space="preserve"> </v>
      </c>
    </row>
    <row r="26" spans="1:32" x14ac:dyDescent="0.2">
      <c r="A26" t="e">
        <f t="shared" si="6"/>
        <v>#N/A</v>
      </c>
      <c r="B26" s="164"/>
      <c r="C26" s="202" t="e">
        <f>IF(C25&lt;FLIGHTS!Q$2,C25+1,"")</f>
        <v>#N/A</v>
      </c>
      <c r="D26" s="201" t="str">
        <f>IF(FLIGHTS!C24="","",(ABS(0.2*FLIGHTS!C24))+((G26*0.15+J26*0.1+M26*0.05)))</f>
        <v/>
      </c>
      <c r="E26" s="202" t="str">
        <f>VLOOKUP(Sheet1!A25,FLIGHTS!$A$3:$B$38,2)</f>
        <v/>
      </c>
      <c r="F26" s="164"/>
      <c r="G26" s="201" t="e">
        <f>VLOOKUP('Sheet-2'!B24,FLIGHTS!$D$3:$F$38,3)</f>
        <v>#N/A</v>
      </c>
      <c r="H26" s="202" t="e">
        <f>IF(C26="","",VLOOKUP('Sheet-2'!B24,FLIGHTS!$D$3:$E$38,2))</f>
        <v>#N/A</v>
      </c>
      <c r="I26" s="164"/>
      <c r="J26" s="201" t="e">
        <f>VLOOKUP('Sheet-2'!C24,FLIGHTS!$G$3:$I$38,3)</f>
        <v>#N/A</v>
      </c>
      <c r="K26" s="202" t="e">
        <f>IF(C26="","",VLOOKUP('Sheet-2'!C24,FLIGHTS!$G$3:$H$38,2))</f>
        <v>#N/A</v>
      </c>
      <c r="L26" s="164"/>
      <c r="M26" s="201" t="e">
        <f>VLOOKUP('Sheet-2'!D24,FLIGHTS!$J$3:$L$38,3)</f>
        <v>#N/A</v>
      </c>
      <c r="N26" s="202" t="e">
        <f>IF(C26="","",VLOOKUP('Sheet-2'!D24,FLIGHTS!$J$3:$K$38,2))</f>
        <v>#N/A</v>
      </c>
      <c r="O26" s="164"/>
      <c r="Q26" s="25"/>
      <c r="S26" s="29" t="str">
        <f t="shared" si="7"/>
        <v xml:space="preserve"> </v>
      </c>
      <c r="T26" t="e">
        <f t="shared" si="8"/>
        <v>#N/A</v>
      </c>
      <c r="U26" s="3" t="e">
        <f t="shared" si="0"/>
        <v>#N/A</v>
      </c>
      <c r="Y26" s="100" t="e">
        <f>IF(U26=0," ",IF(COUNTIF($U$5:$U$40,$U26)&gt;1,MAX($Y$5:$Y25)+0.01,0))</f>
        <v>#N/A</v>
      </c>
      <c r="Z26" s="100" t="str">
        <f t="shared" si="9"/>
        <v/>
      </c>
      <c r="AA26" s="100" t="e">
        <f t="shared" si="1"/>
        <v>#N/A</v>
      </c>
      <c r="AB26" s="100" t="str">
        <f t="shared" si="2"/>
        <v/>
      </c>
      <c r="AC26" s="100" t="e">
        <f t="shared" si="3"/>
        <v>#N/A</v>
      </c>
      <c r="AD26" s="100" t="e">
        <f t="shared" si="4"/>
        <v>#N/A</v>
      </c>
      <c r="AE26" s="100" t="e">
        <f t="shared" si="11"/>
        <v>#N/A</v>
      </c>
      <c r="AF26" s="101" t="str">
        <f t="shared" si="10"/>
        <v xml:space="preserve"> </v>
      </c>
    </row>
    <row r="27" spans="1:32" x14ac:dyDescent="0.2">
      <c r="A27" t="e">
        <f t="shared" si="6"/>
        <v>#N/A</v>
      </c>
      <c r="B27" s="164"/>
      <c r="C27" s="202" t="e">
        <f>IF(C26&lt;FLIGHTS!Q$2,C26+1,"")</f>
        <v>#N/A</v>
      </c>
      <c r="D27" s="201" t="str">
        <f>IF(FLIGHTS!C25="","",(ABS(0.2*FLIGHTS!C25))+((G27*0.15+J27*0.1+M27*0.05)))</f>
        <v/>
      </c>
      <c r="E27" s="202" t="str">
        <f>VLOOKUP(Sheet1!A26,FLIGHTS!$A$3:$B$38,2)</f>
        <v/>
      </c>
      <c r="F27" s="164"/>
      <c r="G27" s="201" t="e">
        <f>VLOOKUP('Sheet-2'!B25,FLIGHTS!$D$3:$F$38,3)</f>
        <v>#N/A</v>
      </c>
      <c r="H27" s="202" t="e">
        <f>IF(C27="","",VLOOKUP('Sheet-2'!B25,FLIGHTS!$D$3:$E$38,2))</f>
        <v>#N/A</v>
      </c>
      <c r="I27" s="164"/>
      <c r="J27" s="201" t="e">
        <f>VLOOKUP('Sheet-2'!C25,FLIGHTS!$G$3:$I$38,3)</f>
        <v>#N/A</v>
      </c>
      <c r="K27" s="202" t="e">
        <f>IF(C27="","",VLOOKUP('Sheet-2'!C25,FLIGHTS!$G$3:$H$38,2))</f>
        <v>#N/A</v>
      </c>
      <c r="L27" s="164"/>
      <c r="M27" s="201" t="e">
        <f>VLOOKUP('Sheet-2'!D25,FLIGHTS!$J$3:$L$38,3)</f>
        <v>#N/A</v>
      </c>
      <c r="N27" s="202" t="e">
        <f>IF(C27="","",VLOOKUP('Sheet-2'!D25,FLIGHTS!$J$3:$K$38,2))</f>
        <v>#N/A</v>
      </c>
      <c r="O27" s="164"/>
      <c r="Q27" s="25"/>
      <c r="S27" s="29" t="str">
        <f t="shared" si="7"/>
        <v xml:space="preserve"> </v>
      </c>
      <c r="T27" t="e">
        <f t="shared" si="8"/>
        <v>#N/A</v>
      </c>
      <c r="U27" s="3" t="e">
        <f t="shared" si="0"/>
        <v>#N/A</v>
      </c>
      <c r="Y27" s="100" t="e">
        <f>IF(U27=0," ",IF(COUNTIF($U$5:$U$40,$U27)&gt;1,MAX($Y$5:$Y26)+0.01,0))</f>
        <v>#N/A</v>
      </c>
      <c r="Z27" s="100" t="str">
        <f t="shared" si="9"/>
        <v/>
      </c>
      <c r="AA27" s="100" t="e">
        <f t="shared" si="1"/>
        <v>#N/A</v>
      </c>
      <c r="AB27" s="100" t="str">
        <f t="shared" si="2"/>
        <v/>
      </c>
      <c r="AC27" s="100" t="e">
        <f t="shared" si="3"/>
        <v>#N/A</v>
      </c>
      <c r="AD27" s="100" t="e">
        <f t="shared" si="4"/>
        <v>#N/A</v>
      </c>
      <c r="AE27" s="100" t="e">
        <f t="shared" si="11"/>
        <v>#N/A</v>
      </c>
      <c r="AF27" s="101" t="str">
        <f t="shared" si="10"/>
        <v xml:space="preserve"> </v>
      </c>
    </row>
    <row r="28" spans="1:32" x14ac:dyDescent="0.2">
      <c r="A28" t="e">
        <f t="shared" si="6"/>
        <v>#N/A</v>
      </c>
      <c r="B28" s="164"/>
      <c r="C28" s="202" t="e">
        <f>IF(C27&lt;FLIGHTS!Q$2,C27+1,"")</f>
        <v>#N/A</v>
      </c>
      <c r="D28" s="201" t="str">
        <f>IF(FLIGHTS!C26="","",(ABS(0.2*FLIGHTS!C26))+((G28*0.15+J28*0.1+M28*0.05)))</f>
        <v/>
      </c>
      <c r="E28" s="202" t="str">
        <f>VLOOKUP(Sheet1!A27,FLIGHTS!$A$3:$B$38,2)</f>
        <v/>
      </c>
      <c r="F28" s="164"/>
      <c r="G28" s="201" t="e">
        <f>VLOOKUP('Sheet-2'!B26,FLIGHTS!$D$3:$F$38,3)</f>
        <v>#N/A</v>
      </c>
      <c r="H28" s="202" t="e">
        <f>IF(C28="","",VLOOKUP('Sheet-2'!B26,FLIGHTS!$D$3:$E$38,2))</f>
        <v>#N/A</v>
      </c>
      <c r="I28" s="164"/>
      <c r="J28" s="201" t="e">
        <f>VLOOKUP('Sheet-2'!C26,FLIGHTS!$G$3:$I$38,3)</f>
        <v>#N/A</v>
      </c>
      <c r="K28" s="202" t="e">
        <f>IF(C28="","",VLOOKUP('Sheet-2'!C26,FLIGHTS!$G$3:$H$38,2))</f>
        <v>#N/A</v>
      </c>
      <c r="L28" s="164"/>
      <c r="M28" s="201" t="e">
        <f>VLOOKUP('Sheet-2'!D26,FLIGHTS!$J$3:$L$38,3)</f>
        <v>#N/A</v>
      </c>
      <c r="N28" s="202" t="e">
        <f>IF(C28="","",VLOOKUP('Sheet-2'!D26,FLIGHTS!$J$3:$K$38,2))</f>
        <v>#N/A</v>
      </c>
      <c r="O28" s="164"/>
      <c r="Q28" s="25"/>
      <c r="S28" s="29" t="str">
        <f t="shared" si="7"/>
        <v xml:space="preserve"> </v>
      </c>
      <c r="T28" t="e">
        <f t="shared" si="8"/>
        <v>#N/A</v>
      </c>
      <c r="U28" s="3" t="e">
        <f t="shared" si="0"/>
        <v>#N/A</v>
      </c>
      <c r="Y28" s="100" t="e">
        <f>IF(U28=0," ",IF(COUNTIF($U$5:$U$40,$U28)&gt;1,MAX($Y$5:$Y27)+0.01,0))</f>
        <v>#N/A</v>
      </c>
      <c r="Z28" s="100" t="str">
        <f t="shared" si="9"/>
        <v/>
      </c>
      <c r="AA28" s="100" t="e">
        <f t="shared" si="1"/>
        <v>#N/A</v>
      </c>
      <c r="AB28" s="100" t="str">
        <f t="shared" si="2"/>
        <v/>
      </c>
      <c r="AC28" s="100" t="e">
        <f t="shared" si="3"/>
        <v>#N/A</v>
      </c>
      <c r="AD28" s="100" t="e">
        <f t="shared" si="4"/>
        <v>#N/A</v>
      </c>
      <c r="AE28" s="100" t="e">
        <f t="shared" si="11"/>
        <v>#N/A</v>
      </c>
      <c r="AF28" s="101" t="str">
        <f t="shared" si="10"/>
        <v xml:space="preserve"> </v>
      </c>
    </row>
    <row r="29" spans="1:32" x14ac:dyDescent="0.2">
      <c r="A29" t="e">
        <f t="shared" si="6"/>
        <v>#N/A</v>
      </c>
      <c r="B29" s="164"/>
      <c r="C29" s="202" t="e">
        <f>IF(C28&lt;FLIGHTS!Q$2,C28+1,"")</f>
        <v>#N/A</v>
      </c>
      <c r="D29" s="201" t="str">
        <f>IF(FLIGHTS!C27="","",(ABS(0.2*FLIGHTS!C27))+((G29*0.15+J29*0.1+M29*0.05)))</f>
        <v/>
      </c>
      <c r="E29" s="202" t="str">
        <f>VLOOKUP(Sheet1!A28,FLIGHTS!$A$3:$B$38,2)</f>
        <v/>
      </c>
      <c r="F29" s="164"/>
      <c r="G29" s="201" t="e">
        <f>VLOOKUP('Sheet-2'!B27,FLIGHTS!$D$3:$F$38,3)</f>
        <v>#N/A</v>
      </c>
      <c r="H29" s="202" t="e">
        <f>IF(C29="","",VLOOKUP('Sheet-2'!B27,FLIGHTS!$D$3:$E$38,2))</f>
        <v>#N/A</v>
      </c>
      <c r="I29" s="164"/>
      <c r="J29" s="201" t="e">
        <f>VLOOKUP('Sheet-2'!C27,FLIGHTS!$G$3:$I$38,3)</f>
        <v>#N/A</v>
      </c>
      <c r="K29" s="202" t="e">
        <f>IF(C29="","",VLOOKUP('Sheet-2'!C27,FLIGHTS!$G$3:$H$38,2))</f>
        <v>#N/A</v>
      </c>
      <c r="L29" s="164"/>
      <c r="M29" s="201" t="e">
        <f>VLOOKUP('Sheet-2'!D27,FLIGHTS!$J$3:$L$38,3)</f>
        <v>#N/A</v>
      </c>
      <c r="N29" s="202" t="e">
        <f>IF(C29="","",VLOOKUP('Sheet-2'!D27,FLIGHTS!$J$3:$K$38,2))</f>
        <v>#N/A</v>
      </c>
      <c r="O29" s="164"/>
      <c r="Q29" s="25"/>
      <c r="S29" s="29" t="str">
        <f t="shared" si="7"/>
        <v xml:space="preserve"> </v>
      </c>
      <c r="T29" t="e">
        <f t="shared" si="8"/>
        <v>#N/A</v>
      </c>
      <c r="U29" s="3" t="e">
        <f t="shared" si="0"/>
        <v>#N/A</v>
      </c>
      <c r="Y29" s="100" t="e">
        <f>IF(U29=0," ",IF(COUNTIF($U$5:$U$40,$U29)&gt;1,MAX($Y$5:$Y28)+0.01,0))</f>
        <v>#N/A</v>
      </c>
      <c r="Z29" s="100" t="str">
        <f t="shared" si="9"/>
        <v/>
      </c>
      <c r="AA29" s="100" t="e">
        <f t="shared" si="1"/>
        <v>#N/A</v>
      </c>
      <c r="AB29" s="100" t="str">
        <f t="shared" si="2"/>
        <v/>
      </c>
      <c r="AC29" s="100" t="e">
        <f t="shared" si="3"/>
        <v>#N/A</v>
      </c>
      <c r="AD29" s="100" t="e">
        <f t="shared" si="4"/>
        <v>#N/A</v>
      </c>
      <c r="AE29" s="100" t="e">
        <f t="shared" si="11"/>
        <v>#N/A</v>
      </c>
      <c r="AF29" s="101" t="str">
        <f t="shared" si="10"/>
        <v xml:space="preserve"> </v>
      </c>
    </row>
    <row r="30" spans="1:32" x14ac:dyDescent="0.2">
      <c r="A30" t="e">
        <f t="shared" si="6"/>
        <v>#N/A</v>
      </c>
      <c r="B30" s="164"/>
      <c r="C30" s="202" t="e">
        <f>IF(C29&lt;FLIGHTS!Q$2,C29+1,"")</f>
        <v>#N/A</v>
      </c>
      <c r="D30" s="201" t="str">
        <f>IF(FLIGHTS!C28="","",(ABS(0.2*FLIGHTS!C28))+((G30*0.15+J30*0.1+M30*0.05)))</f>
        <v/>
      </c>
      <c r="E30" s="202" t="str">
        <f>VLOOKUP(Sheet1!A29,FLIGHTS!$A$3:$B$38,2)</f>
        <v/>
      </c>
      <c r="F30" s="164"/>
      <c r="G30" s="201" t="e">
        <f>VLOOKUP('Sheet-2'!B28,FLIGHTS!$D$3:$F$38,3)</f>
        <v>#N/A</v>
      </c>
      <c r="H30" s="202" t="e">
        <f>IF(C30="","",VLOOKUP('Sheet-2'!B28,FLIGHTS!$D$3:$E$38,2))</f>
        <v>#N/A</v>
      </c>
      <c r="I30" s="164"/>
      <c r="J30" s="201" t="e">
        <f>VLOOKUP('Sheet-2'!C28,FLIGHTS!$G$3:$I$38,3)</f>
        <v>#N/A</v>
      </c>
      <c r="K30" s="202" t="e">
        <f>IF(C30="","",VLOOKUP('Sheet-2'!C28,FLIGHTS!$G$3:$H$38,2))</f>
        <v>#N/A</v>
      </c>
      <c r="L30" s="164"/>
      <c r="M30" s="201" t="e">
        <f>VLOOKUP('Sheet-2'!D28,FLIGHTS!$J$3:$L$38,3)</f>
        <v>#N/A</v>
      </c>
      <c r="N30" s="202" t="e">
        <f>IF(C30="","",VLOOKUP('Sheet-2'!D28,FLIGHTS!$J$3:$K$38,2))</f>
        <v>#N/A</v>
      </c>
      <c r="O30" s="164"/>
      <c r="Q30" s="25"/>
      <c r="S30" s="29" t="str">
        <f t="shared" si="7"/>
        <v xml:space="preserve"> </v>
      </c>
      <c r="T30" t="e">
        <f t="shared" si="8"/>
        <v>#N/A</v>
      </c>
      <c r="U30" s="3" t="e">
        <f t="shared" si="0"/>
        <v>#N/A</v>
      </c>
      <c r="Y30" s="100" t="e">
        <f>IF(U30=0," ",IF(COUNTIF($U$5:$U$40,$U30)&gt;1,MAX($Y$5:$Y29)+0.01,0))</f>
        <v>#N/A</v>
      </c>
      <c r="Z30" s="100" t="str">
        <f t="shared" si="9"/>
        <v/>
      </c>
      <c r="AA30" s="100" t="e">
        <f t="shared" si="1"/>
        <v>#N/A</v>
      </c>
      <c r="AB30" s="100" t="str">
        <f t="shared" si="2"/>
        <v/>
      </c>
      <c r="AC30" s="100" t="e">
        <f t="shared" si="3"/>
        <v>#N/A</v>
      </c>
      <c r="AD30" s="100" t="e">
        <f t="shared" si="4"/>
        <v>#N/A</v>
      </c>
      <c r="AE30" s="100" t="e">
        <f t="shared" si="11"/>
        <v>#N/A</v>
      </c>
      <c r="AF30" s="101" t="str">
        <f t="shared" si="10"/>
        <v xml:space="preserve"> </v>
      </c>
    </row>
    <row r="31" spans="1:32" x14ac:dyDescent="0.2">
      <c r="A31" t="e">
        <f t="shared" si="6"/>
        <v>#N/A</v>
      </c>
      <c r="B31" s="164"/>
      <c r="C31" s="202" t="e">
        <f>IF(C30&lt;FLIGHTS!Q$2,C30+1,"")</f>
        <v>#N/A</v>
      </c>
      <c r="D31" s="201" t="str">
        <f>IF(FLIGHTS!C29="","",(ABS(0.2*FLIGHTS!C29))+((G31*0.15+J31*0.1+M31*0.05)))</f>
        <v/>
      </c>
      <c r="E31" s="202" t="str">
        <f>VLOOKUP(Sheet1!A30,FLIGHTS!$A$3:$B$38,2)</f>
        <v/>
      </c>
      <c r="F31" s="164"/>
      <c r="G31" s="201" t="e">
        <f>VLOOKUP('Sheet-2'!B29,FLIGHTS!$D$3:$F$38,3)</f>
        <v>#N/A</v>
      </c>
      <c r="H31" s="202" t="e">
        <f>IF(C31="","",VLOOKUP('Sheet-2'!B29,FLIGHTS!$D$3:$E$38,2))</f>
        <v>#N/A</v>
      </c>
      <c r="I31" s="164"/>
      <c r="J31" s="201" t="e">
        <f>VLOOKUP('Sheet-2'!C29,FLIGHTS!$G$3:$I$38,3)</f>
        <v>#N/A</v>
      </c>
      <c r="K31" s="202" t="e">
        <f>IF(C31="","",VLOOKUP('Sheet-2'!C29,FLIGHTS!$G$3:$H$38,2))</f>
        <v>#N/A</v>
      </c>
      <c r="L31" s="164"/>
      <c r="M31" s="201" t="e">
        <f>VLOOKUP('Sheet-2'!D29,FLIGHTS!$J$3:$L$38,3)</f>
        <v>#N/A</v>
      </c>
      <c r="N31" s="202" t="e">
        <f>IF(C31="","",VLOOKUP('Sheet-2'!D29,FLIGHTS!$J$3:$K$38,2))</f>
        <v>#N/A</v>
      </c>
      <c r="O31" s="164"/>
      <c r="Q31" s="25"/>
      <c r="S31" s="29" t="str">
        <f t="shared" si="7"/>
        <v xml:space="preserve"> </v>
      </c>
      <c r="T31" t="e">
        <f t="shared" si="8"/>
        <v>#N/A</v>
      </c>
      <c r="U31" s="3" t="e">
        <f t="shared" si="0"/>
        <v>#N/A</v>
      </c>
      <c r="Y31" s="100" t="e">
        <f>IF(U31=0," ",IF(COUNTIF($U$5:$U$40,$U31)&gt;1,MAX($Y$5:$Y30)+0.01,0))</f>
        <v>#N/A</v>
      </c>
      <c r="Z31" s="100" t="str">
        <f t="shared" si="9"/>
        <v/>
      </c>
      <c r="AA31" s="100" t="e">
        <f t="shared" si="1"/>
        <v>#N/A</v>
      </c>
      <c r="AB31" s="100" t="str">
        <f t="shared" si="2"/>
        <v/>
      </c>
      <c r="AC31" s="100" t="e">
        <f t="shared" si="3"/>
        <v>#N/A</v>
      </c>
      <c r="AD31" s="100" t="e">
        <f t="shared" si="4"/>
        <v>#N/A</v>
      </c>
      <c r="AE31" s="100" t="e">
        <f t="shared" si="11"/>
        <v>#N/A</v>
      </c>
      <c r="AF31" s="101" t="str">
        <f t="shared" si="10"/>
        <v xml:space="preserve"> </v>
      </c>
    </row>
    <row r="32" spans="1:32" x14ac:dyDescent="0.2">
      <c r="A32" t="e">
        <f t="shared" si="6"/>
        <v>#N/A</v>
      </c>
      <c r="B32" s="164"/>
      <c r="C32" s="202" t="e">
        <f>IF(C31&lt;FLIGHTS!Q$2,C31+1,"")</f>
        <v>#N/A</v>
      </c>
      <c r="D32" s="201" t="str">
        <f>IF(FLIGHTS!C30="","",(ABS(0.2*FLIGHTS!C30))+((G32*0.15+J32*0.1+M32*0.05)))</f>
        <v/>
      </c>
      <c r="E32" s="202" t="str">
        <f>VLOOKUP(Sheet1!A31,FLIGHTS!$A$3:$B$38,2)</f>
        <v/>
      </c>
      <c r="F32" s="164"/>
      <c r="G32" s="201" t="e">
        <f>VLOOKUP('Sheet-2'!B30,FLIGHTS!$D$3:$F$38,3)</f>
        <v>#N/A</v>
      </c>
      <c r="H32" s="202" t="e">
        <f>IF(C32="","",VLOOKUP('Sheet-2'!B30,FLIGHTS!$D$3:$E$38,2))</f>
        <v>#N/A</v>
      </c>
      <c r="I32" s="164"/>
      <c r="J32" s="201" t="e">
        <f>VLOOKUP('Sheet-2'!C30,FLIGHTS!$G$3:$I$38,3)</f>
        <v>#N/A</v>
      </c>
      <c r="K32" s="202" t="e">
        <f>IF(C32="","",VLOOKUP('Sheet-2'!C30,FLIGHTS!$G$3:$H$38,2))</f>
        <v>#N/A</v>
      </c>
      <c r="L32" s="164"/>
      <c r="M32" s="201" t="e">
        <f>VLOOKUP('Sheet-2'!D30,FLIGHTS!$J$3:$L$38,3)</f>
        <v>#N/A</v>
      </c>
      <c r="N32" s="202" t="e">
        <f>IF(C32="","",VLOOKUP('Sheet-2'!D30,FLIGHTS!$J$3:$K$38,2))</f>
        <v>#N/A</v>
      </c>
      <c r="O32" s="164"/>
      <c r="Q32" s="25"/>
      <c r="S32" s="29" t="str">
        <f t="shared" si="7"/>
        <v xml:space="preserve"> </v>
      </c>
      <c r="T32" t="e">
        <f t="shared" si="8"/>
        <v>#N/A</v>
      </c>
      <c r="U32" s="3" t="e">
        <f t="shared" si="0"/>
        <v>#N/A</v>
      </c>
      <c r="Y32" s="100" t="e">
        <f>IF(U32=0," ",IF(COUNTIF($U$5:$U$40,$U32)&gt;1,MAX($Y$5:$Y31)+0.01,0))</f>
        <v>#N/A</v>
      </c>
      <c r="Z32" s="100" t="str">
        <f t="shared" si="9"/>
        <v/>
      </c>
      <c r="AA32" s="100" t="e">
        <f t="shared" si="1"/>
        <v>#N/A</v>
      </c>
      <c r="AB32" s="100" t="str">
        <f t="shared" si="2"/>
        <v/>
      </c>
      <c r="AC32" s="100" t="e">
        <f t="shared" si="3"/>
        <v>#N/A</v>
      </c>
      <c r="AD32" s="100" t="e">
        <f t="shared" si="4"/>
        <v>#N/A</v>
      </c>
      <c r="AE32" s="100" t="e">
        <f t="shared" si="11"/>
        <v>#N/A</v>
      </c>
      <c r="AF32" s="101" t="str">
        <f t="shared" si="10"/>
        <v xml:space="preserve"> </v>
      </c>
    </row>
    <row r="33" spans="1:32" x14ac:dyDescent="0.2">
      <c r="A33" t="e">
        <f t="shared" si="6"/>
        <v>#N/A</v>
      </c>
      <c r="B33" s="164"/>
      <c r="C33" s="202" t="e">
        <f>IF(C32&lt;FLIGHTS!Q$2,C32+1,"")</f>
        <v>#N/A</v>
      </c>
      <c r="D33" s="201" t="str">
        <f>IF(FLIGHTS!C31="","",(ABS(0.2*FLIGHTS!C31))+((G33*0.15+J33*0.1+M33*0.05)))</f>
        <v/>
      </c>
      <c r="E33" s="202" t="str">
        <f>VLOOKUP(Sheet1!A32,FLIGHTS!$A$3:$B$38,2)</f>
        <v/>
      </c>
      <c r="F33" s="164"/>
      <c r="G33" s="201" t="e">
        <f>VLOOKUP('Sheet-2'!B31,FLIGHTS!$D$3:$F$38,3)</f>
        <v>#N/A</v>
      </c>
      <c r="H33" s="202" t="e">
        <f>IF(C33="","",VLOOKUP('Sheet-2'!B31,FLIGHTS!$D$3:$E$38,2))</f>
        <v>#N/A</v>
      </c>
      <c r="I33" s="164"/>
      <c r="J33" s="201" t="e">
        <f>VLOOKUP('Sheet-2'!C31,FLIGHTS!$G$3:$I$38,3)</f>
        <v>#N/A</v>
      </c>
      <c r="K33" s="202" t="e">
        <f>IF(C33="","",VLOOKUP('Sheet-2'!C31,FLIGHTS!$G$3:$H$38,2))</f>
        <v>#N/A</v>
      </c>
      <c r="L33" s="164"/>
      <c r="M33" s="201" t="e">
        <f>VLOOKUP('Sheet-2'!D31,FLIGHTS!$J$3:$L$38,3)</f>
        <v>#N/A</v>
      </c>
      <c r="N33" s="202" t="e">
        <f>IF(C33="","",VLOOKUP('Sheet-2'!D31,FLIGHTS!$J$3:$K$38,2))</f>
        <v>#N/A</v>
      </c>
      <c r="O33" s="164"/>
      <c r="Q33" s="25"/>
      <c r="S33" s="29" t="str">
        <f t="shared" si="7"/>
        <v xml:space="preserve"> </v>
      </c>
      <c r="T33" t="e">
        <f t="shared" si="8"/>
        <v>#N/A</v>
      </c>
      <c r="U33" s="3" t="e">
        <f t="shared" si="0"/>
        <v>#N/A</v>
      </c>
      <c r="Y33" s="100" t="e">
        <f>IF(U33=0," ",IF(COUNTIF($U$5:$U$40,$U33)&gt;1,MAX($Y$5:$Y32)+0.01,0))</f>
        <v>#N/A</v>
      </c>
      <c r="Z33" s="100" t="str">
        <f t="shared" si="9"/>
        <v/>
      </c>
      <c r="AA33" s="100" t="e">
        <f t="shared" si="1"/>
        <v>#N/A</v>
      </c>
      <c r="AB33" s="100" t="str">
        <f t="shared" si="2"/>
        <v/>
      </c>
      <c r="AC33" s="100" t="e">
        <f t="shared" si="3"/>
        <v>#N/A</v>
      </c>
      <c r="AD33" s="100" t="e">
        <f t="shared" si="4"/>
        <v>#N/A</v>
      </c>
      <c r="AE33" s="100" t="e">
        <f t="shared" si="11"/>
        <v>#N/A</v>
      </c>
      <c r="AF33" s="101" t="str">
        <f t="shared" si="10"/>
        <v xml:space="preserve"> </v>
      </c>
    </row>
    <row r="34" spans="1:32" x14ac:dyDescent="0.2">
      <c r="A34" t="e">
        <f t="shared" si="6"/>
        <v>#N/A</v>
      </c>
      <c r="B34" s="164"/>
      <c r="C34" s="202" t="e">
        <f>IF(C33&lt;FLIGHTS!Q$2,C33+1,"")</f>
        <v>#N/A</v>
      </c>
      <c r="D34" s="201" t="str">
        <f>IF(FLIGHTS!C32="","",(ABS(0.2*FLIGHTS!C32))+((G34*0.15+J34*0.1+M34*0.05)))</f>
        <v/>
      </c>
      <c r="E34" s="202" t="str">
        <f>VLOOKUP(Sheet1!A33,FLIGHTS!$A$3:$B$38,2)</f>
        <v/>
      </c>
      <c r="F34" s="164"/>
      <c r="G34" s="201" t="e">
        <f>VLOOKUP('Sheet-2'!B32,FLIGHTS!$D$3:$F$38,3)</f>
        <v>#N/A</v>
      </c>
      <c r="H34" s="202" t="e">
        <f>IF(C34="","",VLOOKUP('Sheet-2'!B32,FLIGHTS!$D$3:$E$38,2))</f>
        <v>#N/A</v>
      </c>
      <c r="I34" s="164"/>
      <c r="J34" s="201" t="e">
        <f>VLOOKUP('Sheet-2'!C32,FLIGHTS!$G$3:$I$38,3)</f>
        <v>#N/A</v>
      </c>
      <c r="K34" s="202" t="e">
        <f>IF(C34="","",VLOOKUP('Sheet-2'!C32,FLIGHTS!$G$3:$H$38,2))</f>
        <v>#N/A</v>
      </c>
      <c r="L34" s="164"/>
      <c r="M34" s="201" t="e">
        <f>VLOOKUP('Sheet-2'!D32,FLIGHTS!$J$3:$L$38,3)</f>
        <v>#N/A</v>
      </c>
      <c r="N34" s="202" t="e">
        <f>IF(C34="","",VLOOKUP('Sheet-2'!D32,FLIGHTS!$J$3:$K$38,2))</f>
        <v>#N/A</v>
      </c>
      <c r="O34" s="164"/>
      <c r="Q34" s="25"/>
      <c r="S34" s="29" t="str">
        <f t="shared" si="7"/>
        <v xml:space="preserve"> </v>
      </c>
      <c r="T34" t="e">
        <f t="shared" si="8"/>
        <v>#N/A</v>
      </c>
      <c r="U34" s="3" t="e">
        <f t="shared" si="0"/>
        <v>#N/A</v>
      </c>
      <c r="Y34" s="100" t="e">
        <f>IF(U34=0," ",IF(COUNTIF($U$5:$U$40,$U34)&gt;1,MAX($Y$5:$Y33)+0.01,0))</f>
        <v>#N/A</v>
      </c>
      <c r="Z34" s="100" t="str">
        <f t="shared" si="9"/>
        <v/>
      </c>
      <c r="AA34" s="100" t="e">
        <f t="shared" si="1"/>
        <v>#N/A</v>
      </c>
      <c r="AB34" s="100" t="str">
        <f t="shared" si="2"/>
        <v/>
      </c>
      <c r="AC34" s="100" t="e">
        <f t="shared" si="3"/>
        <v>#N/A</v>
      </c>
      <c r="AD34" s="100" t="e">
        <f t="shared" si="4"/>
        <v>#N/A</v>
      </c>
      <c r="AE34" s="100" t="e">
        <f t="shared" si="11"/>
        <v>#N/A</v>
      </c>
      <c r="AF34" s="101" t="str">
        <f t="shared" si="10"/>
        <v xml:space="preserve"> </v>
      </c>
    </row>
    <row r="35" spans="1:32" x14ac:dyDescent="0.2">
      <c r="A35" t="e">
        <f t="shared" si="6"/>
        <v>#N/A</v>
      </c>
      <c r="B35" s="164"/>
      <c r="C35" s="202" t="e">
        <f>IF(C34&lt;FLIGHTS!Q$2,C34+1,"")</f>
        <v>#N/A</v>
      </c>
      <c r="D35" s="201" t="str">
        <f>IF(FLIGHTS!C33="","",(ABS(0.2*FLIGHTS!C33))+((G35*0.15+J35*0.1+M35*0.05)))</f>
        <v/>
      </c>
      <c r="E35" s="202" t="str">
        <f>VLOOKUP(Sheet1!A34,FLIGHTS!$A$3:$B$38,2)</f>
        <v/>
      </c>
      <c r="F35" s="164"/>
      <c r="G35" s="201" t="e">
        <f>VLOOKUP('Sheet-2'!B33,FLIGHTS!$D$3:$F$38,3)</f>
        <v>#N/A</v>
      </c>
      <c r="H35" s="202" t="e">
        <f>IF(C35="","",VLOOKUP('Sheet-2'!B33,FLIGHTS!$D$3:$E$38,2))</f>
        <v>#N/A</v>
      </c>
      <c r="I35" s="164"/>
      <c r="J35" s="201" t="e">
        <f>VLOOKUP('Sheet-2'!C33,FLIGHTS!$G$3:$I$38,3)</f>
        <v>#N/A</v>
      </c>
      <c r="K35" s="202" t="e">
        <f>IF(C35="","",VLOOKUP('Sheet-2'!C33,FLIGHTS!$G$3:$H$38,2))</f>
        <v>#N/A</v>
      </c>
      <c r="L35" s="164"/>
      <c r="M35" s="201" t="e">
        <f>VLOOKUP('Sheet-2'!D33,FLIGHTS!$J$3:$L$38,3)</f>
        <v>#N/A</v>
      </c>
      <c r="N35" s="202" t="e">
        <f>IF(C35="","",VLOOKUP('Sheet-2'!D33,FLIGHTS!$J$3:$K$38,2))</f>
        <v>#N/A</v>
      </c>
      <c r="O35" s="164"/>
      <c r="Q35" s="25"/>
      <c r="S35" s="29" t="str">
        <f t="shared" si="7"/>
        <v xml:space="preserve"> </v>
      </c>
      <c r="T35" t="e">
        <f t="shared" si="8"/>
        <v>#N/A</v>
      </c>
      <c r="U35" s="3" t="e">
        <f t="shared" si="0"/>
        <v>#N/A</v>
      </c>
      <c r="Y35" s="100" t="e">
        <f>IF(U35=0," ",IF(COUNTIF($U$5:$U$40,$U35)&gt;1,MAX($Y$5:$Y34)+0.01,0))</f>
        <v>#N/A</v>
      </c>
      <c r="Z35" s="100" t="str">
        <f t="shared" si="9"/>
        <v/>
      </c>
      <c r="AA35" s="100" t="e">
        <f t="shared" si="1"/>
        <v>#N/A</v>
      </c>
      <c r="AB35" s="100" t="str">
        <f t="shared" si="2"/>
        <v/>
      </c>
      <c r="AC35" s="100" t="e">
        <f t="shared" si="3"/>
        <v>#N/A</v>
      </c>
      <c r="AD35" s="100" t="e">
        <f t="shared" si="4"/>
        <v>#N/A</v>
      </c>
      <c r="AE35" s="100" t="e">
        <f t="shared" si="11"/>
        <v>#N/A</v>
      </c>
      <c r="AF35" s="101" t="str">
        <f t="shared" si="10"/>
        <v xml:space="preserve"> </v>
      </c>
    </row>
    <row r="36" spans="1:32" x14ac:dyDescent="0.2">
      <c r="A36" t="e">
        <f t="shared" si="6"/>
        <v>#N/A</v>
      </c>
      <c r="B36" s="164"/>
      <c r="C36" s="202" t="e">
        <f>IF(C35&lt;FLIGHTS!Q$2,C35+1,"")</f>
        <v>#N/A</v>
      </c>
      <c r="D36" s="201" t="str">
        <f>IF(FLIGHTS!C34="","",(ABS(0.2*FLIGHTS!C34))+((G36*0.15+J36*0.1+M36*0.05)))</f>
        <v/>
      </c>
      <c r="E36" s="202" t="str">
        <f>VLOOKUP(Sheet1!A35,FLIGHTS!$A$3:$B$38,2)</f>
        <v/>
      </c>
      <c r="F36" s="164"/>
      <c r="G36" s="201" t="e">
        <f>VLOOKUP('Sheet-2'!B34,FLIGHTS!$D$3:$F$38,3)</f>
        <v>#N/A</v>
      </c>
      <c r="H36" s="202" t="e">
        <f>IF(C36="","",VLOOKUP('Sheet-2'!B34,FLIGHTS!$D$3:$E$38,2))</f>
        <v>#N/A</v>
      </c>
      <c r="I36" s="164"/>
      <c r="J36" s="201" t="e">
        <f>VLOOKUP('Sheet-2'!C34,FLIGHTS!$G$3:$I$38,3)</f>
        <v>#N/A</v>
      </c>
      <c r="K36" s="202" t="e">
        <f>IF(C36="","",VLOOKUP('Sheet-2'!C34,FLIGHTS!$G$3:$H$38,2))</f>
        <v>#N/A</v>
      </c>
      <c r="L36" s="164"/>
      <c r="M36" s="201" t="e">
        <f>VLOOKUP('Sheet-2'!D34,FLIGHTS!$J$3:$L$38,3)</f>
        <v>#N/A</v>
      </c>
      <c r="N36" s="202" t="e">
        <f>IF(C36="","",VLOOKUP('Sheet-2'!D34,FLIGHTS!$J$3:$K$38,2))</f>
        <v>#N/A</v>
      </c>
      <c r="O36" s="164"/>
      <c r="Q36" s="25"/>
      <c r="S36" s="29" t="str">
        <f t="shared" si="7"/>
        <v xml:space="preserve"> </v>
      </c>
      <c r="T36" t="e">
        <f t="shared" si="8"/>
        <v>#N/A</v>
      </c>
      <c r="U36" s="3" t="e">
        <f t="shared" si="0"/>
        <v>#N/A</v>
      </c>
      <c r="Y36" s="100" t="e">
        <f>IF(U36=0," ",IF(COUNTIF($U$5:$U$40,$U36)&gt;1,MAX($Y$5:$Y35)+0.01,0))</f>
        <v>#N/A</v>
      </c>
      <c r="Z36" s="100" t="str">
        <f t="shared" si="9"/>
        <v/>
      </c>
      <c r="AA36" s="100" t="e">
        <f t="shared" si="1"/>
        <v>#N/A</v>
      </c>
      <c r="AB36" s="100" t="str">
        <f t="shared" si="2"/>
        <v/>
      </c>
      <c r="AC36" s="100" t="e">
        <f t="shared" si="3"/>
        <v>#N/A</v>
      </c>
      <c r="AD36" s="100" t="e">
        <f t="shared" si="4"/>
        <v>#N/A</v>
      </c>
      <c r="AE36" s="100" t="e">
        <f t="shared" si="11"/>
        <v>#N/A</v>
      </c>
      <c r="AF36" s="101" t="str">
        <f t="shared" si="10"/>
        <v xml:space="preserve"> </v>
      </c>
    </row>
    <row r="37" spans="1:32" x14ac:dyDescent="0.2">
      <c r="A37" t="e">
        <f t="shared" si="6"/>
        <v>#N/A</v>
      </c>
      <c r="B37" s="164"/>
      <c r="C37" s="202" t="e">
        <f>IF(C36&lt;FLIGHTS!Q$2,C36+1,"")</f>
        <v>#N/A</v>
      </c>
      <c r="D37" s="201" t="str">
        <f>IF(FLIGHTS!C35="","",(ABS(0.2*FLIGHTS!C35))+((G37*0.15+J37*0.1+M37*0.05)))</f>
        <v/>
      </c>
      <c r="E37" s="202" t="str">
        <f>VLOOKUP(Sheet1!A36,FLIGHTS!$A$3:$B$38,2)</f>
        <v/>
      </c>
      <c r="F37" s="164"/>
      <c r="G37" s="201" t="e">
        <f>VLOOKUP('Sheet-2'!B35,FLIGHTS!$D$3:$F$38,3)</f>
        <v>#N/A</v>
      </c>
      <c r="H37" s="202" t="e">
        <f>IF(C37="","",VLOOKUP('Sheet-2'!B35,FLIGHTS!$D$3:$E$38,2))</f>
        <v>#N/A</v>
      </c>
      <c r="I37" s="164"/>
      <c r="J37" s="201" t="e">
        <f>VLOOKUP('Sheet-2'!C35,FLIGHTS!$G$3:$I$38,3)</f>
        <v>#N/A</v>
      </c>
      <c r="K37" s="202" t="e">
        <f>IF(C37="","",VLOOKUP('Sheet-2'!C35,FLIGHTS!$G$3:$H$38,2))</f>
        <v>#N/A</v>
      </c>
      <c r="L37" s="164"/>
      <c r="M37" s="201" t="e">
        <f>VLOOKUP('Sheet-2'!D35,FLIGHTS!$J$3:$L$38,3)</f>
        <v>#N/A</v>
      </c>
      <c r="N37" s="202" t="e">
        <f>IF(C37="","",VLOOKUP('Sheet-2'!D35,FLIGHTS!$J$3:$K$38,2))</f>
        <v>#N/A</v>
      </c>
      <c r="O37" s="164"/>
      <c r="Q37" s="25"/>
      <c r="S37" s="29" t="str">
        <f t="shared" si="7"/>
        <v xml:space="preserve"> </v>
      </c>
      <c r="T37" t="e">
        <f t="shared" si="8"/>
        <v>#N/A</v>
      </c>
      <c r="U37" s="3" t="e">
        <f t="shared" si="0"/>
        <v>#N/A</v>
      </c>
      <c r="Y37" s="100" t="e">
        <f>IF(U37=0," ",IF(COUNTIF($U$5:$U$40,$U37)&gt;1,MAX($Y$5:$Y36)+0.01,0))</f>
        <v>#N/A</v>
      </c>
      <c r="Z37" s="100" t="str">
        <f t="shared" si="9"/>
        <v/>
      </c>
      <c r="AA37" s="100" t="e">
        <f t="shared" si="1"/>
        <v>#N/A</v>
      </c>
      <c r="AB37" s="100" t="str">
        <f t="shared" si="2"/>
        <v/>
      </c>
      <c r="AC37" s="100" t="e">
        <f t="shared" si="3"/>
        <v>#N/A</v>
      </c>
      <c r="AD37" s="100" t="e">
        <f t="shared" si="4"/>
        <v>#N/A</v>
      </c>
      <c r="AE37" s="100" t="e">
        <f t="shared" si="11"/>
        <v>#N/A</v>
      </c>
      <c r="AF37" s="101" t="str">
        <f t="shared" si="10"/>
        <v xml:space="preserve"> </v>
      </c>
    </row>
    <row r="38" spans="1:32" x14ac:dyDescent="0.2">
      <c r="A38" t="e">
        <f t="shared" si="6"/>
        <v>#N/A</v>
      </c>
      <c r="B38" s="164"/>
      <c r="C38" s="202" t="e">
        <f>IF(C37&lt;FLIGHTS!Q$2,C37+1,"")</f>
        <v>#N/A</v>
      </c>
      <c r="D38" s="201" t="str">
        <f>IF(FLIGHTS!C36="","",(ABS(0.2*FLIGHTS!C36))+((G38*0.15+J38*0.1+M38*0.05)))</f>
        <v/>
      </c>
      <c r="E38" s="202" t="str">
        <f>VLOOKUP(Sheet1!A37,FLIGHTS!$A$3:$B$38,2)</f>
        <v/>
      </c>
      <c r="F38" s="164"/>
      <c r="G38" s="201" t="e">
        <f>VLOOKUP('Sheet-2'!B36,FLIGHTS!$D$3:$F$38,3)</f>
        <v>#N/A</v>
      </c>
      <c r="H38" s="202" t="e">
        <f>IF(C38="","",VLOOKUP('Sheet-2'!B36,FLIGHTS!$D$3:$E$38,2))</f>
        <v>#N/A</v>
      </c>
      <c r="I38" s="164"/>
      <c r="J38" s="201" t="e">
        <f>VLOOKUP('Sheet-2'!C36,FLIGHTS!$G$3:$I$38,3)</f>
        <v>#N/A</v>
      </c>
      <c r="K38" s="202" t="e">
        <f>IF(C38="","",VLOOKUP('Sheet-2'!C36,FLIGHTS!$G$3:$H$38,2))</f>
        <v>#N/A</v>
      </c>
      <c r="L38" s="164"/>
      <c r="M38" s="201" t="e">
        <f>VLOOKUP('Sheet-2'!D36,FLIGHTS!$J$3:$L$38,3)</f>
        <v>#N/A</v>
      </c>
      <c r="N38" s="202" t="e">
        <f>IF(C38="","",VLOOKUP('Sheet-2'!D36,FLIGHTS!$J$3:$K$38,2))</f>
        <v>#N/A</v>
      </c>
      <c r="O38" s="164"/>
      <c r="Q38" s="25"/>
      <c r="S38" s="29" t="str">
        <f t="shared" si="7"/>
        <v xml:space="preserve"> </v>
      </c>
      <c r="T38" t="e">
        <f t="shared" si="8"/>
        <v>#N/A</v>
      </c>
      <c r="U38" s="3" t="e">
        <f t="shared" si="0"/>
        <v>#N/A</v>
      </c>
      <c r="Y38" s="100" t="e">
        <f>IF(U38=0," ",IF(COUNTIF($U$5:$U$40,$U38)&gt;1,MAX($Y$5:$Y37)+0.01,0))</f>
        <v>#N/A</v>
      </c>
      <c r="Z38" s="100" t="str">
        <f t="shared" si="9"/>
        <v/>
      </c>
      <c r="AA38" s="100" t="e">
        <f t="shared" si="1"/>
        <v>#N/A</v>
      </c>
      <c r="AB38" s="100" t="str">
        <f t="shared" si="2"/>
        <v/>
      </c>
      <c r="AC38" s="100" t="e">
        <f t="shared" si="3"/>
        <v>#N/A</v>
      </c>
      <c r="AD38" s="100" t="e">
        <f t="shared" si="4"/>
        <v>#N/A</v>
      </c>
      <c r="AE38" s="100" t="e">
        <f t="shared" si="11"/>
        <v>#N/A</v>
      </c>
      <c r="AF38" s="101" t="str">
        <f t="shared" si="10"/>
        <v xml:space="preserve"> </v>
      </c>
    </row>
    <row r="39" spans="1:32" x14ac:dyDescent="0.2">
      <c r="A39" t="e">
        <f t="shared" si="6"/>
        <v>#N/A</v>
      </c>
      <c r="B39" s="164"/>
      <c r="C39" s="202" t="e">
        <f>IF(C38&lt;FLIGHTS!Q$2,C38+1,"")</f>
        <v>#N/A</v>
      </c>
      <c r="D39" s="201" t="str">
        <f>IF(FLIGHTS!C37="","",(ABS(0.2*FLIGHTS!C37))+((G39*0.15+J39*0.1+M39*0.05)))</f>
        <v/>
      </c>
      <c r="E39" s="202" t="str">
        <f>VLOOKUP(Sheet1!A38,FLIGHTS!$A$3:$B$38,2)</f>
        <v/>
      </c>
      <c r="F39" s="164"/>
      <c r="G39" s="201" t="e">
        <f>VLOOKUP('Sheet-2'!B37,FLIGHTS!$D$3:$F$38,3)</f>
        <v>#N/A</v>
      </c>
      <c r="H39" s="202" t="e">
        <f>IF(C39="","",VLOOKUP('Sheet-2'!B37,FLIGHTS!$D$3:$E$38,2))</f>
        <v>#N/A</v>
      </c>
      <c r="I39" s="164"/>
      <c r="J39" s="201" t="e">
        <f>VLOOKUP('Sheet-2'!C37,FLIGHTS!$G$3:$I$38,3)</f>
        <v>#N/A</v>
      </c>
      <c r="K39" s="202" t="e">
        <f>IF(C39="","",VLOOKUP('Sheet-2'!C37,FLIGHTS!$G$3:$H$38,2))</f>
        <v>#N/A</v>
      </c>
      <c r="L39" s="164"/>
      <c r="M39" s="201" t="e">
        <f>VLOOKUP('Sheet-2'!D37,FLIGHTS!$J$3:$L$38,3)</f>
        <v>#N/A</v>
      </c>
      <c r="N39" s="202" t="e">
        <f>IF(C39="","",VLOOKUP('Sheet-2'!D37,FLIGHTS!$J$3:$K$38,2))</f>
        <v>#N/A</v>
      </c>
      <c r="O39" s="164"/>
      <c r="Q39" s="25"/>
      <c r="S39" s="29" t="str">
        <f t="shared" si="7"/>
        <v xml:space="preserve"> </v>
      </c>
      <c r="T39" t="e">
        <f t="shared" si="8"/>
        <v>#N/A</v>
      </c>
      <c r="U39" s="3" t="e">
        <f t="shared" si="0"/>
        <v>#N/A</v>
      </c>
      <c r="Y39" s="100" t="e">
        <f>IF(U39=0," ",IF(COUNTIF($U$5:$U$40,$U39)&gt;1,MAX($Y$5:$Y38)+0.01,0))</f>
        <v>#N/A</v>
      </c>
      <c r="Z39" s="100" t="str">
        <f t="shared" si="9"/>
        <v/>
      </c>
      <c r="AA39" s="100" t="e">
        <f t="shared" si="1"/>
        <v>#N/A</v>
      </c>
      <c r="AB39" s="100" t="str">
        <f t="shared" si="2"/>
        <v/>
      </c>
      <c r="AC39" s="100" t="e">
        <f t="shared" si="3"/>
        <v>#N/A</v>
      </c>
      <c r="AD39" s="100" t="e">
        <f t="shared" si="4"/>
        <v>#N/A</v>
      </c>
      <c r="AE39" s="100" t="e">
        <f t="shared" si="11"/>
        <v>#N/A</v>
      </c>
      <c r="AF39" s="101" t="str">
        <f t="shared" si="10"/>
        <v xml:space="preserve"> </v>
      </c>
    </row>
    <row r="40" spans="1:32" x14ac:dyDescent="0.2">
      <c r="A40" t="e">
        <f t="shared" si="6"/>
        <v>#N/A</v>
      </c>
      <c r="B40" s="164"/>
      <c r="C40" s="202" t="e">
        <f>IF(C39&lt;FLIGHTS!Q$2,C39+1,"")</f>
        <v>#N/A</v>
      </c>
      <c r="D40" s="201" t="str">
        <f>IF(FLIGHTS!C38="","",(ABS(0.2*FLIGHTS!C38))+((G40*0.15+J40*0.1+M40*0.05)))</f>
        <v/>
      </c>
      <c r="E40" s="202" t="str">
        <f>VLOOKUP(Sheet1!A39,FLIGHTS!$A$3:$B$38,2)</f>
        <v/>
      </c>
      <c r="F40" s="164"/>
      <c r="G40" s="201" t="e">
        <f>VLOOKUP('Sheet-2'!B38,FLIGHTS!$D$3:$F$38,3)</f>
        <v>#N/A</v>
      </c>
      <c r="H40" s="202" t="e">
        <f>IF(C40="","",VLOOKUP('Sheet-2'!B38,FLIGHTS!$D$3:$E$38,2))</f>
        <v>#N/A</v>
      </c>
      <c r="I40" s="164"/>
      <c r="J40" s="201" t="e">
        <f>VLOOKUP('Sheet-2'!C38,FLIGHTS!$G$3:$I$38,3)</f>
        <v>#N/A</v>
      </c>
      <c r="K40" s="202" t="e">
        <f>IF(C40="","",VLOOKUP('Sheet-2'!C38,FLIGHTS!$G$3:$H$38,2))</f>
        <v>#N/A</v>
      </c>
      <c r="L40" s="164"/>
      <c r="M40" s="201" t="e">
        <f>VLOOKUP('Sheet-2'!D38,FLIGHTS!$J$3:$L$38,3)</f>
        <v>#N/A</v>
      </c>
      <c r="N40" s="202" t="e">
        <f>IF(C40="","",VLOOKUP('Sheet-2'!D38,FLIGHTS!$J$3:$K$38,2))</f>
        <v>#N/A</v>
      </c>
      <c r="O40" s="164"/>
      <c r="Q40" s="25"/>
      <c r="S40" s="29" t="str">
        <f t="shared" si="7"/>
        <v xml:space="preserve"> </v>
      </c>
      <c r="T40" t="e">
        <f t="shared" si="8"/>
        <v>#N/A</v>
      </c>
      <c r="U40" s="3" t="e">
        <f t="shared" si="0"/>
        <v>#N/A</v>
      </c>
      <c r="Y40" s="100" t="e">
        <f>IF(U40=0," ",IF(COUNTIF($U$5:$U$40,$U40)&gt;1,MAX($Y$5:$Y39)+0.01,0))</f>
        <v>#N/A</v>
      </c>
      <c r="Z40" s="100" t="str">
        <f t="shared" si="9"/>
        <v/>
      </c>
      <c r="AA40" s="100" t="e">
        <f t="shared" si="1"/>
        <v>#N/A</v>
      </c>
      <c r="AB40" s="100" t="str">
        <f t="shared" si="2"/>
        <v/>
      </c>
      <c r="AC40" s="100" t="e">
        <f t="shared" si="3"/>
        <v>#N/A</v>
      </c>
      <c r="AD40" s="100" t="e">
        <f t="shared" si="4"/>
        <v>#N/A</v>
      </c>
      <c r="AE40" s="100" t="e">
        <f t="shared" si="11"/>
        <v>#N/A</v>
      </c>
      <c r="AF40" s="101" t="str">
        <f t="shared" si="10"/>
        <v xml:space="preserve"> </v>
      </c>
    </row>
    <row r="47" spans="1:32" x14ac:dyDescent="0.2">
      <c r="F47" s="225"/>
      <c r="I47" s="225"/>
      <c r="L47" s="225"/>
      <c r="O47" s="225"/>
    </row>
    <row r="48" spans="1:32" x14ac:dyDescent="0.2">
      <c r="F48" s="225"/>
      <c r="I48" s="225"/>
      <c r="L48" s="225"/>
      <c r="O48" s="225"/>
    </row>
    <row r="49" spans="6:15" x14ac:dyDescent="0.2">
      <c r="F49" s="225"/>
      <c r="I49" s="225"/>
      <c r="L49" s="225"/>
      <c r="O49" s="225"/>
    </row>
    <row r="50" spans="6:15" x14ac:dyDescent="0.2">
      <c r="F50" s="225"/>
      <c r="I50" s="225"/>
      <c r="L50" s="225"/>
      <c r="O50" s="225"/>
    </row>
    <row r="51" spans="6:15" x14ac:dyDescent="0.2">
      <c r="F51" s="225"/>
      <c r="I51" s="225"/>
      <c r="L51" s="225"/>
      <c r="O51" s="225"/>
    </row>
    <row r="52" spans="6:15" x14ac:dyDescent="0.2">
      <c r="F52" s="225"/>
      <c r="I52" s="225"/>
      <c r="L52" s="225"/>
      <c r="O52" s="225"/>
    </row>
    <row r="53" spans="6:15" x14ac:dyDescent="0.2">
      <c r="F53" s="225"/>
      <c r="I53" s="225"/>
      <c r="L53" s="225"/>
      <c r="O53" s="225"/>
    </row>
    <row r="54" spans="6:15" x14ac:dyDescent="0.2">
      <c r="F54" s="225"/>
      <c r="I54" s="225"/>
      <c r="L54" s="225"/>
      <c r="O54" s="225"/>
    </row>
    <row r="55" spans="6:15" x14ac:dyDescent="0.2">
      <c r="F55" s="225"/>
      <c r="I55" s="225"/>
      <c r="L55" s="225"/>
      <c r="O55" s="225"/>
    </row>
    <row r="56" spans="6:15" x14ac:dyDescent="0.2">
      <c r="F56" s="225"/>
      <c r="I56" s="225"/>
      <c r="L56" s="225"/>
      <c r="O56" s="225"/>
    </row>
  </sheetData>
  <sheetProtection sheet="1" selectLockedCells="1"/>
  <mergeCells count="8">
    <mergeCell ref="W7:W8"/>
    <mergeCell ref="W9:W10"/>
    <mergeCell ref="B2:S2"/>
    <mergeCell ref="B1:E1"/>
    <mergeCell ref="H1:K1"/>
    <mergeCell ref="N1:P1"/>
    <mergeCell ref="W3:W4"/>
    <mergeCell ref="W5:W6"/>
  </mergeCells>
  <phoneticPr fontId="0" type="noConversion"/>
  <printOptions horizontalCentered="1" verticalCentered="1"/>
  <pageMargins left="0.5" right="0.5" top="0.5" bottom="0.5" header="0.5" footer="0.5"/>
  <pageSetup scale="75" orientation="landscape" horizontalDpi="4294967295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6"/>
  <sheetViews>
    <sheetView showZeros="0" topLeftCell="B1" zoomScale="75" zoomScaleNormal="75" workbookViewId="0">
      <selection activeCell="S1" sqref="S1"/>
    </sheetView>
  </sheetViews>
  <sheetFormatPr defaultRowHeight="12.75" x14ac:dyDescent="0.2"/>
  <cols>
    <col min="1" max="1" width="9.140625" hidden="1" customWidth="1"/>
    <col min="2" max="2" width="6.140625" style="4" customWidth="1"/>
    <col min="3" max="3" width="5.42578125" customWidth="1"/>
    <col min="4" max="4" width="7.85546875" customWidth="1"/>
    <col min="5" max="5" width="25.7109375" customWidth="1"/>
    <col min="6" max="6" width="5.7109375" style="4" customWidth="1"/>
    <col min="7" max="7" width="8.140625" style="194" hidden="1" customWidth="1"/>
    <col min="8" max="8" width="25.7109375" customWidth="1"/>
    <col min="9" max="9" width="5.7109375" style="4" customWidth="1"/>
    <col min="10" max="10" width="8.5703125" style="194" hidden="1" customWidth="1"/>
    <col min="11" max="11" width="25.7109375" customWidth="1"/>
    <col min="12" max="12" width="5.7109375" style="4" customWidth="1"/>
    <col min="13" max="13" width="10.28515625" style="194" hidden="1" customWidth="1"/>
    <col min="14" max="14" width="25.7109375" customWidth="1"/>
    <col min="15" max="15" width="5.7109375" style="4" customWidth="1"/>
    <col min="16" max="16" width="3.140625" customWidth="1"/>
    <col min="17" max="17" width="11.140625" customWidth="1"/>
    <col min="18" max="18" width="2.140625" customWidth="1"/>
    <col min="20" max="20" width="0" hidden="1" customWidth="1"/>
    <col min="21" max="21" width="12.7109375" customWidth="1"/>
    <col min="22" max="22" width="3.85546875" customWidth="1"/>
    <col min="24" max="24" width="9" customWidth="1"/>
    <col min="25" max="26" width="9.140625" hidden="1" customWidth="1"/>
    <col min="27" max="28" width="11.5703125" hidden="1" customWidth="1"/>
    <col min="29" max="29" width="11.42578125" hidden="1" customWidth="1"/>
    <col min="30" max="30" width="11.28515625" hidden="1" customWidth="1"/>
    <col min="31" max="31" width="10.85546875" hidden="1" customWidth="1"/>
    <col min="32" max="32" width="9.42578125" hidden="1" customWidth="1"/>
  </cols>
  <sheetData>
    <row r="1" spans="1:32" ht="36" customHeight="1" thickBot="1" x14ac:dyDescent="0.25">
      <c r="B1" s="298">
        <f>'Day-1'!B1:E1</f>
        <v>0</v>
      </c>
      <c r="C1" s="298"/>
      <c r="D1" s="298"/>
      <c r="E1" s="298"/>
      <c r="F1" s="224"/>
      <c r="G1" s="213"/>
      <c r="H1" s="299"/>
      <c r="I1" s="299"/>
      <c r="J1" s="299"/>
      <c r="K1" s="299"/>
      <c r="L1" s="224"/>
      <c r="M1" s="214"/>
      <c r="N1" s="299"/>
      <c r="O1" s="299"/>
      <c r="P1" s="299"/>
      <c r="Q1" s="192" t="s">
        <v>71</v>
      </c>
      <c r="R1" s="75"/>
      <c r="S1" s="76"/>
      <c r="T1" s="75"/>
      <c r="W1" s="9" t="s">
        <v>79</v>
      </c>
    </row>
    <row r="2" spans="1:32" ht="24.75" customHeight="1" thickBot="1" x14ac:dyDescent="0.4">
      <c r="B2" s="297" t="s">
        <v>13</v>
      </c>
      <c r="C2" s="297"/>
      <c r="D2" s="297"/>
      <c r="E2" s="297"/>
      <c r="F2" s="297"/>
      <c r="G2" s="297"/>
      <c r="H2" s="297"/>
      <c r="I2" s="297"/>
      <c r="J2" s="297"/>
      <c r="K2" s="297"/>
      <c r="L2" s="297"/>
      <c r="M2" s="297"/>
      <c r="N2" s="297"/>
      <c r="O2" s="297"/>
      <c r="P2" s="297"/>
      <c r="Q2" s="297"/>
      <c r="R2" s="297"/>
      <c r="S2" s="297"/>
      <c r="U2" s="62" t="s">
        <v>32</v>
      </c>
      <c r="W2" s="65" t="s">
        <v>69</v>
      </c>
    </row>
    <row r="3" spans="1:32" s="4" customFormat="1" x14ac:dyDescent="0.2">
      <c r="B3" s="4" t="s">
        <v>24</v>
      </c>
      <c r="C3" s="4" t="s">
        <v>5</v>
      </c>
      <c r="D3" s="4" t="s">
        <v>144</v>
      </c>
      <c r="E3" s="4" t="s">
        <v>0</v>
      </c>
      <c r="F3" s="225" t="s">
        <v>145</v>
      </c>
      <c r="G3" s="193"/>
      <c r="H3" s="4" t="s">
        <v>1</v>
      </c>
      <c r="I3" s="225" t="s">
        <v>145</v>
      </c>
      <c r="J3" s="193"/>
      <c r="K3" s="4" t="s">
        <v>2</v>
      </c>
      <c r="L3" s="225" t="s">
        <v>145</v>
      </c>
      <c r="M3" s="193"/>
      <c r="N3" s="4" t="s">
        <v>3</v>
      </c>
      <c r="O3" s="225" t="s">
        <v>145</v>
      </c>
      <c r="Q3" s="4" t="s">
        <v>4</v>
      </c>
      <c r="S3" s="4" t="s">
        <v>9</v>
      </c>
      <c r="U3" s="51">
        <f>'Day-1'!U3</f>
        <v>36</v>
      </c>
      <c r="W3" s="287"/>
    </row>
    <row r="4" spans="1:32" ht="13.5" thickBot="1" x14ac:dyDescent="0.25">
      <c r="C4" s="2"/>
      <c r="D4" s="2"/>
      <c r="F4" s="226" t="s">
        <v>57</v>
      </c>
      <c r="I4" s="226" t="s">
        <v>57</v>
      </c>
      <c r="L4" s="226" t="s">
        <v>57</v>
      </c>
      <c r="O4" s="226" t="s">
        <v>57</v>
      </c>
      <c r="W4" s="288"/>
      <c r="Y4" s="2"/>
      <c r="Z4" s="2"/>
      <c r="AA4" s="2">
        <v>1</v>
      </c>
      <c r="AB4" s="2">
        <v>2</v>
      </c>
      <c r="AC4" s="2">
        <v>3</v>
      </c>
      <c r="AD4" s="2">
        <v>4</v>
      </c>
      <c r="AE4" s="2">
        <v>5</v>
      </c>
      <c r="AF4" s="2">
        <v>6</v>
      </c>
    </row>
    <row r="5" spans="1:32" x14ac:dyDescent="0.2">
      <c r="A5" t="e">
        <f>T5</f>
        <v>#VALUE!</v>
      </c>
      <c r="B5" s="238" t="s">
        <v>156</v>
      </c>
      <c r="C5" s="202">
        <v>1</v>
      </c>
      <c r="D5" s="201" t="e">
        <f>IF(FLIGHTS!C3="","",(ABS(0.2*FLIGHTS!C3))+((G5*0.15+J5*0.1+M5*0.05)))</f>
        <v>#N/A</v>
      </c>
      <c r="E5" s="202" t="e">
        <f>IF(C5="","",VLOOKUP('Sheet-3'!A3,FLIGHTS!$A$3:$B$38,2))</f>
        <v>#N/A</v>
      </c>
      <c r="F5" s="164"/>
      <c r="G5" s="201" t="e">
        <f>VLOOKUP('Sheet-3'!B3,FLIGHTS!$D$3:$F$38,3)</f>
        <v>#N/A</v>
      </c>
      <c r="H5" s="202" t="e">
        <f>IF(C5="","",VLOOKUP('Sheet-3'!B3,FLIGHTS!$D$3:$E$38,2))</f>
        <v>#N/A</v>
      </c>
      <c r="I5" s="164"/>
      <c r="J5" s="201" t="e">
        <f>VLOOKUP('Sheet-3'!C3,FLIGHTS!$G$3:$I$38,3)</f>
        <v>#N/A</v>
      </c>
      <c r="K5" s="202" t="e">
        <f>IF(C5="","",VLOOKUP('Sheet-3'!C3,FLIGHTS!$G$3:$H$38,2))</f>
        <v>#N/A</v>
      </c>
      <c r="L5" s="164"/>
      <c r="M5" s="201" t="e">
        <f>VLOOKUP('Sheet-3'!D3,FLIGHTS!$J$3:$L$38,3)</f>
        <v>#N/A</v>
      </c>
      <c r="N5" s="202" t="e">
        <f>IF(C5="","",VLOOKUP('Sheet-3'!D3,FLIGHTS!$J$3:$K$38,2))</f>
        <v>#N/A</v>
      </c>
      <c r="O5" s="164"/>
      <c r="Q5" s="25"/>
      <c r="S5" s="30" t="str">
        <f>IF(Q5=0," ",SUM(Q5-D5))</f>
        <v xml:space="preserve"> </v>
      </c>
      <c r="T5" s="2" t="e">
        <f>IF(C5="","",RANK(S5,S$5:S$40,1))</f>
        <v>#VALUE!</v>
      </c>
      <c r="U5" s="3" t="e">
        <f>IF(T5&gt;$U$3," ",T5)</f>
        <v>#VALUE!</v>
      </c>
      <c r="W5" s="287"/>
      <c r="Y5" s="100"/>
      <c r="Z5" s="100" t="str">
        <f>IF(Q5="","",U5+Y5)</f>
        <v/>
      </c>
      <c r="AA5" s="100" t="e">
        <f t="shared" ref="AA5:AA40" si="0">IF(C5="","",RANK(Z5,Z$5:Z$40,1))</f>
        <v>#VALUE!</v>
      </c>
      <c r="AB5" s="100" t="e">
        <f t="shared" ref="AB5:AB40" si="1">E5</f>
        <v>#N/A</v>
      </c>
      <c r="AC5" s="100" t="e">
        <f t="shared" ref="AC5:AC40" si="2">H5</f>
        <v>#N/A</v>
      </c>
      <c r="AD5" s="100" t="e">
        <f t="shared" ref="AD5:AD40" si="3">K5</f>
        <v>#N/A</v>
      </c>
      <c r="AE5" s="100" t="e">
        <f t="shared" ref="AE5:AE20" si="4">N5</f>
        <v>#N/A</v>
      </c>
      <c r="AF5" s="101" t="str">
        <f>S5</f>
        <v xml:space="preserve"> </v>
      </c>
    </row>
    <row r="6" spans="1:32" ht="13.5" thickBot="1" x14ac:dyDescent="0.25">
      <c r="A6" t="e">
        <f t="shared" ref="A6:A40" si="5">T6</f>
        <v>#N/A</v>
      </c>
      <c r="B6" s="238" t="s">
        <v>157</v>
      </c>
      <c r="C6" s="202" t="e">
        <f>IF(C5&lt;FLIGHTS!Q$2,C5+1,"")</f>
        <v>#N/A</v>
      </c>
      <c r="D6" s="201" t="str">
        <f>IF(FLIGHTS!C4="","",(ABS(0.2*FLIGHTS!C4))+((G6*0.15+J6*0.1+M6*0.05)))</f>
        <v/>
      </c>
      <c r="E6" s="202" t="e">
        <f>IF(C6="","",VLOOKUP('Sheet-3'!A4,FLIGHTS!$A$3:$B$38,2))</f>
        <v>#N/A</v>
      </c>
      <c r="F6" s="164"/>
      <c r="G6" s="201" t="e">
        <f>VLOOKUP('Sheet-3'!B4,FLIGHTS!$D$3:$F$38,3)</f>
        <v>#N/A</v>
      </c>
      <c r="H6" s="202" t="e">
        <f>IF(C6="","",VLOOKUP('Sheet-3'!B4,FLIGHTS!$D$3:$E$38,2))</f>
        <v>#N/A</v>
      </c>
      <c r="I6" s="164"/>
      <c r="J6" s="201" t="e">
        <f>VLOOKUP('Sheet-3'!C4,FLIGHTS!$G$3:$I$38,3)</f>
        <v>#N/A</v>
      </c>
      <c r="K6" s="202" t="e">
        <f>IF(C6="","",VLOOKUP('Sheet-3'!C4,FLIGHTS!$G$3:$H$38,2))</f>
        <v>#N/A</v>
      </c>
      <c r="L6" s="164"/>
      <c r="M6" s="201" t="e">
        <f>VLOOKUP('Sheet-3'!D4,FLIGHTS!$J$3:$L$38,3)</f>
        <v>#N/A</v>
      </c>
      <c r="N6" s="202" t="e">
        <f>IF(C6="","",VLOOKUP('Sheet-3'!D4,FLIGHTS!$J$3:$K$38,2))</f>
        <v>#N/A</v>
      </c>
      <c r="O6" s="164"/>
      <c r="Q6" s="25"/>
      <c r="S6" s="30" t="str">
        <f t="shared" ref="S6:S40" si="6">IF(Q6=0," ",SUM(Q6-D6))</f>
        <v xml:space="preserve"> </v>
      </c>
      <c r="T6" s="2" t="e">
        <f t="shared" ref="T6:T40" si="7">IF(C6="","",RANK(S6,S$5:S$40,1))</f>
        <v>#N/A</v>
      </c>
      <c r="U6" s="3" t="e">
        <f t="shared" ref="U6:U40" si="8">IF(T6&gt;$U$3," ",T6)</f>
        <v>#N/A</v>
      </c>
      <c r="W6" s="288"/>
      <c r="Y6" s="100" t="e">
        <f>IF(U6=0," ",IF(COUNTIF($U$5:$U$40,$U6)&gt;1,MAX($Y$5:$Y5)+0.01,0))</f>
        <v>#N/A</v>
      </c>
      <c r="Z6" s="100" t="str">
        <f t="shared" ref="Z6:Z40" si="9">IF(Q6="","",U6+Y6)</f>
        <v/>
      </c>
      <c r="AA6" s="100" t="e">
        <f t="shared" si="0"/>
        <v>#N/A</v>
      </c>
      <c r="AB6" s="100" t="e">
        <f t="shared" si="1"/>
        <v>#N/A</v>
      </c>
      <c r="AC6" s="100" t="e">
        <f t="shared" si="2"/>
        <v>#N/A</v>
      </c>
      <c r="AD6" s="100" t="e">
        <f t="shared" si="3"/>
        <v>#N/A</v>
      </c>
      <c r="AE6" s="100" t="e">
        <f t="shared" si="4"/>
        <v>#N/A</v>
      </c>
      <c r="AF6" s="101" t="str">
        <f t="shared" ref="AF6:AF40" si="10">S6</f>
        <v xml:space="preserve"> </v>
      </c>
    </row>
    <row r="7" spans="1:32" x14ac:dyDescent="0.2">
      <c r="A7" t="e">
        <f t="shared" si="5"/>
        <v>#N/A</v>
      </c>
      <c r="B7" s="238" t="s">
        <v>158</v>
      </c>
      <c r="C7" s="202" t="e">
        <f>IF(C6&lt;FLIGHTS!Q$2,C6+1,"")</f>
        <v>#N/A</v>
      </c>
      <c r="D7" s="201" t="str">
        <f>IF(FLIGHTS!C5="","",(ABS(0.2*FLIGHTS!C5))+((G7*0.15+J7*0.1+M7*0.05)))</f>
        <v/>
      </c>
      <c r="E7" s="202" t="e">
        <f>IF(C7="","",VLOOKUP('Sheet-3'!A5,FLIGHTS!$A$3:$B$38,2))</f>
        <v>#N/A</v>
      </c>
      <c r="F7" s="164"/>
      <c r="G7" s="201" t="e">
        <f>VLOOKUP('Sheet-3'!B5,FLIGHTS!$D$3:$F$38,3)</f>
        <v>#N/A</v>
      </c>
      <c r="H7" s="202" t="e">
        <f>IF(C7="","",VLOOKUP('Sheet-3'!B5,FLIGHTS!$D$3:$E$38,2))</f>
        <v>#N/A</v>
      </c>
      <c r="I7" s="164"/>
      <c r="J7" s="201" t="e">
        <f>VLOOKUP('Sheet-3'!C5,FLIGHTS!$G$3:$I$38,3)</f>
        <v>#N/A</v>
      </c>
      <c r="K7" s="202" t="e">
        <f>IF(C7="","",VLOOKUP('Sheet-3'!C5,FLIGHTS!$G$3:$H$38,2))</f>
        <v>#N/A</v>
      </c>
      <c r="L7" s="164"/>
      <c r="M7" s="201" t="e">
        <f>VLOOKUP('Sheet-3'!D5,FLIGHTS!$J$3:$L$38,3)</f>
        <v>#N/A</v>
      </c>
      <c r="N7" s="202" t="e">
        <f>IF(C7="","",VLOOKUP('Sheet-3'!D5,FLIGHTS!$J$3:$K$38,2))</f>
        <v>#N/A</v>
      </c>
      <c r="O7" s="164"/>
      <c r="Q7" s="25"/>
      <c r="S7" s="30" t="str">
        <f t="shared" si="6"/>
        <v xml:space="preserve"> </v>
      </c>
      <c r="T7" s="2" t="e">
        <f t="shared" si="7"/>
        <v>#N/A</v>
      </c>
      <c r="U7" s="3" t="e">
        <f t="shared" si="8"/>
        <v>#N/A</v>
      </c>
      <c r="W7" s="287"/>
      <c r="Y7" s="100" t="e">
        <f>IF(U7=0," ",IF(COUNTIF($U$5:$U$40,$U7)&gt;1,MAX($Y$5:$Y6)+0.01,0))</f>
        <v>#N/A</v>
      </c>
      <c r="Z7" s="100" t="str">
        <f t="shared" si="9"/>
        <v/>
      </c>
      <c r="AA7" s="100" t="e">
        <f t="shared" si="0"/>
        <v>#N/A</v>
      </c>
      <c r="AB7" s="100" t="e">
        <f t="shared" si="1"/>
        <v>#N/A</v>
      </c>
      <c r="AC7" s="100" t="e">
        <f t="shared" si="2"/>
        <v>#N/A</v>
      </c>
      <c r="AD7" s="100" t="e">
        <f t="shared" si="3"/>
        <v>#N/A</v>
      </c>
      <c r="AE7" s="100" t="e">
        <f t="shared" si="4"/>
        <v>#N/A</v>
      </c>
      <c r="AF7" s="101" t="str">
        <f t="shared" si="10"/>
        <v xml:space="preserve"> </v>
      </c>
    </row>
    <row r="8" spans="1:32" ht="13.5" thickBot="1" x14ac:dyDescent="0.25">
      <c r="A8" t="e">
        <f t="shared" si="5"/>
        <v>#N/A</v>
      </c>
      <c r="B8" s="238" t="s">
        <v>159</v>
      </c>
      <c r="C8" s="202" t="e">
        <f>IF(C7&lt;FLIGHTS!Q$2,C7+1,"")</f>
        <v>#N/A</v>
      </c>
      <c r="D8" s="201" t="str">
        <f>IF(FLIGHTS!C6="","",(ABS(0.2*FLIGHTS!C6))+((G8*0.15+J8*0.1+M8*0.05)))</f>
        <v/>
      </c>
      <c r="E8" s="202" t="e">
        <f>IF(C8="","",VLOOKUP('Sheet-3'!A6,FLIGHTS!$A$3:$B$38,2))</f>
        <v>#N/A</v>
      </c>
      <c r="F8" s="164"/>
      <c r="G8" s="201" t="e">
        <f>VLOOKUP('Sheet-3'!B6,FLIGHTS!$D$3:$F$38,3)</f>
        <v>#N/A</v>
      </c>
      <c r="H8" s="202" t="e">
        <f>IF(C8="","",VLOOKUP('Sheet-3'!B6,FLIGHTS!$D$3:$E$38,2))</f>
        <v>#N/A</v>
      </c>
      <c r="I8" s="164"/>
      <c r="J8" s="201" t="e">
        <f>VLOOKUP('Sheet-3'!C6,FLIGHTS!$G$3:$I$38,3)</f>
        <v>#N/A</v>
      </c>
      <c r="K8" s="202" t="e">
        <f>IF(C8="","",VLOOKUP('Sheet-3'!C6,FLIGHTS!$G$3:$H$38,2))</f>
        <v>#N/A</v>
      </c>
      <c r="L8" s="164"/>
      <c r="M8" s="201" t="e">
        <f>VLOOKUP('Sheet-3'!D6,FLIGHTS!$J$3:$L$38,3)</f>
        <v>#N/A</v>
      </c>
      <c r="N8" s="202" t="e">
        <f>IF(C8="","",VLOOKUP('Sheet-3'!D6,FLIGHTS!$J$3:$K$38,2))</f>
        <v>#N/A</v>
      </c>
      <c r="O8" s="164"/>
      <c r="Q8" s="25"/>
      <c r="S8" s="30" t="str">
        <f t="shared" si="6"/>
        <v xml:space="preserve"> </v>
      </c>
      <c r="T8" s="2" t="e">
        <f t="shared" si="7"/>
        <v>#N/A</v>
      </c>
      <c r="U8" s="3" t="e">
        <f t="shared" si="8"/>
        <v>#N/A</v>
      </c>
      <c r="W8" s="288"/>
      <c r="Y8" s="100" t="e">
        <f>IF(U8=0," ",IF(COUNTIF($U$5:$U$40,$U8)&gt;1,MAX($Y$5:$Y7)+0.01,0))</f>
        <v>#N/A</v>
      </c>
      <c r="Z8" s="100" t="str">
        <f t="shared" si="9"/>
        <v/>
      </c>
      <c r="AA8" s="100" t="e">
        <f t="shared" si="0"/>
        <v>#N/A</v>
      </c>
      <c r="AB8" s="100" t="e">
        <f t="shared" si="1"/>
        <v>#N/A</v>
      </c>
      <c r="AC8" s="100" t="e">
        <f t="shared" si="2"/>
        <v>#N/A</v>
      </c>
      <c r="AD8" s="100" t="e">
        <f t="shared" si="3"/>
        <v>#N/A</v>
      </c>
      <c r="AE8" s="100" t="e">
        <f t="shared" si="4"/>
        <v>#N/A</v>
      </c>
      <c r="AF8" s="101" t="str">
        <f t="shared" si="10"/>
        <v xml:space="preserve"> </v>
      </c>
    </row>
    <row r="9" spans="1:32" x14ac:dyDescent="0.2">
      <c r="A9" t="e">
        <f t="shared" si="5"/>
        <v>#N/A</v>
      </c>
      <c r="B9" s="164"/>
      <c r="C9" s="202" t="e">
        <f>IF(C8&lt;FLIGHTS!Q$2,C8+1,"")</f>
        <v>#N/A</v>
      </c>
      <c r="D9" s="201" t="str">
        <f>IF(FLIGHTS!C7="","",(ABS(0.2*FLIGHTS!C7))+((G9*0.15+J9*0.1+M9*0.05)))</f>
        <v/>
      </c>
      <c r="E9" s="202" t="e">
        <f>IF(C9="","",VLOOKUP('Sheet-3'!A7,FLIGHTS!$A$3:$B$38,2))</f>
        <v>#N/A</v>
      </c>
      <c r="F9" s="164"/>
      <c r="G9" s="201" t="e">
        <f>VLOOKUP('Sheet-3'!B7,FLIGHTS!$D$3:$F$38,3)</f>
        <v>#N/A</v>
      </c>
      <c r="H9" s="202" t="e">
        <f>IF(C9="","",VLOOKUP('Sheet-3'!B7,FLIGHTS!$D$3:$E$38,2))</f>
        <v>#N/A</v>
      </c>
      <c r="I9" s="164"/>
      <c r="J9" s="201" t="e">
        <f>VLOOKUP('Sheet-3'!C7,FLIGHTS!$G$3:$I$38,3)</f>
        <v>#N/A</v>
      </c>
      <c r="K9" s="202" t="e">
        <f>IF(C9="","",VLOOKUP('Sheet-3'!C7,FLIGHTS!$G$3:$H$38,2))</f>
        <v>#N/A</v>
      </c>
      <c r="L9" s="164"/>
      <c r="M9" s="201" t="e">
        <f>VLOOKUP('Sheet-3'!D7,FLIGHTS!$J$3:$L$38,3)</f>
        <v>#N/A</v>
      </c>
      <c r="N9" s="202" t="e">
        <f>IF(C9="","",VLOOKUP('Sheet-3'!D7,FLIGHTS!$J$3:$K$38,2))</f>
        <v>#N/A</v>
      </c>
      <c r="O9" s="164"/>
      <c r="Q9" s="25"/>
      <c r="S9" s="30" t="str">
        <f t="shared" si="6"/>
        <v xml:space="preserve"> </v>
      </c>
      <c r="T9" s="2" t="e">
        <f t="shared" si="7"/>
        <v>#N/A</v>
      </c>
      <c r="U9" s="3" t="e">
        <f t="shared" si="8"/>
        <v>#N/A</v>
      </c>
      <c r="W9" s="287"/>
      <c r="Y9" s="100" t="e">
        <f>IF(U9=0," ",IF(COUNTIF($U$5:$U$40,$U9)&gt;1,MAX($Y$5:$Y8)+0.01,0))</f>
        <v>#N/A</v>
      </c>
      <c r="Z9" s="100" t="str">
        <f t="shared" si="9"/>
        <v/>
      </c>
      <c r="AA9" s="100" t="e">
        <f t="shared" si="0"/>
        <v>#N/A</v>
      </c>
      <c r="AB9" s="100" t="e">
        <f t="shared" si="1"/>
        <v>#N/A</v>
      </c>
      <c r="AC9" s="100" t="e">
        <f t="shared" si="2"/>
        <v>#N/A</v>
      </c>
      <c r="AD9" s="100" t="e">
        <f t="shared" si="3"/>
        <v>#N/A</v>
      </c>
      <c r="AE9" s="100" t="e">
        <f t="shared" si="4"/>
        <v>#N/A</v>
      </c>
      <c r="AF9" s="101" t="str">
        <f t="shared" si="10"/>
        <v xml:space="preserve"> </v>
      </c>
    </row>
    <row r="10" spans="1:32" ht="13.5" thickBot="1" x14ac:dyDescent="0.25">
      <c r="A10" t="e">
        <f t="shared" si="5"/>
        <v>#N/A</v>
      </c>
      <c r="B10" s="164"/>
      <c r="C10" s="202" t="e">
        <f>IF(C9&lt;FLIGHTS!Q$2,C9+1,"")</f>
        <v>#N/A</v>
      </c>
      <c r="D10" s="201" t="str">
        <f>IF(FLIGHTS!C8="","",(ABS(0.2*FLIGHTS!C8))+((G10*0.15+J10*0.1+M10*0.05)))</f>
        <v/>
      </c>
      <c r="E10" s="202" t="e">
        <f>IF(C10="","",VLOOKUP('Sheet-3'!A8,FLIGHTS!$A$3:$B$38,2))</f>
        <v>#N/A</v>
      </c>
      <c r="F10" s="164"/>
      <c r="G10" s="201" t="e">
        <f>VLOOKUP('Sheet-3'!B8,FLIGHTS!$D$3:$F$38,3)</f>
        <v>#N/A</v>
      </c>
      <c r="H10" s="202" t="e">
        <f>IF(C10="","",VLOOKUP('Sheet-3'!B8,FLIGHTS!$D$3:$E$38,2))</f>
        <v>#N/A</v>
      </c>
      <c r="I10" s="164"/>
      <c r="J10" s="201" t="e">
        <f>VLOOKUP('Sheet-3'!C8,FLIGHTS!$G$3:$I$38,3)</f>
        <v>#N/A</v>
      </c>
      <c r="K10" s="202" t="e">
        <f>IF(C10="","",VLOOKUP('Sheet-3'!C8,FLIGHTS!$G$3:$H$38,2))</f>
        <v>#N/A</v>
      </c>
      <c r="L10" s="164"/>
      <c r="M10" s="201" t="e">
        <f>VLOOKUP('Sheet-3'!D8,FLIGHTS!$J$3:$L$38,3)</f>
        <v>#N/A</v>
      </c>
      <c r="N10" s="202" t="e">
        <f>IF(C10="","",VLOOKUP('Sheet-3'!D8,FLIGHTS!$J$3:$K$38,2))</f>
        <v>#N/A</v>
      </c>
      <c r="O10" s="164"/>
      <c r="Q10" s="25"/>
      <c r="S10" s="30" t="str">
        <f t="shared" si="6"/>
        <v xml:space="preserve"> </v>
      </c>
      <c r="T10" s="2" t="e">
        <f t="shared" si="7"/>
        <v>#N/A</v>
      </c>
      <c r="U10" s="3" t="e">
        <f t="shared" si="8"/>
        <v>#N/A</v>
      </c>
      <c r="W10" s="288"/>
      <c r="Y10" s="100" t="e">
        <f>IF(U10=0," ",IF(COUNTIF($U$5:$U$40,$U10)&gt;1,MAX($Y$5:$Y9)+0.01,0))</f>
        <v>#N/A</v>
      </c>
      <c r="Z10" s="100" t="str">
        <f t="shared" si="9"/>
        <v/>
      </c>
      <c r="AA10" s="100" t="e">
        <f t="shared" si="0"/>
        <v>#N/A</v>
      </c>
      <c r="AB10" s="100" t="e">
        <f t="shared" si="1"/>
        <v>#N/A</v>
      </c>
      <c r="AC10" s="100" t="e">
        <f t="shared" si="2"/>
        <v>#N/A</v>
      </c>
      <c r="AD10" s="100" t="e">
        <f t="shared" si="3"/>
        <v>#N/A</v>
      </c>
      <c r="AE10" s="100" t="e">
        <f t="shared" si="4"/>
        <v>#N/A</v>
      </c>
      <c r="AF10" s="101" t="str">
        <f t="shared" si="10"/>
        <v xml:space="preserve"> </v>
      </c>
    </row>
    <row r="11" spans="1:32" x14ac:dyDescent="0.2">
      <c r="A11" t="e">
        <f t="shared" si="5"/>
        <v>#N/A</v>
      </c>
      <c r="B11" s="164"/>
      <c r="C11" s="202" t="e">
        <f>IF(C10&lt;FLIGHTS!Q$2,C10+1,"")</f>
        <v>#N/A</v>
      </c>
      <c r="D11" s="201" t="str">
        <f>IF(FLIGHTS!C9="","",(ABS(0.2*FLIGHTS!C9))+((G11*0.15+J11*0.1+M11*0.05)))</f>
        <v/>
      </c>
      <c r="E11" s="202" t="e">
        <f>IF(C11="","",VLOOKUP('Sheet-3'!A9,FLIGHTS!$A$3:$B$38,2))</f>
        <v>#N/A</v>
      </c>
      <c r="F11" s="164"/>
      <c r="G11" s="201" t="e">
        <f>VLOOKUP('Sheet-3'!B9,FLIGHTS!$D$3:$F$38,3)</f>
        <v>#N/A</v>
      </c>
      <c r="H11" s="202" t="e">
        <f>IF(C11="","",VLOOKUP('Sheet-3'!B9,FLIGHTS!$D$3:$E$38,2))</f>
        <v>#N/A</v>
      </c>
      <c r="I11" s="164"/>
      <c r="J11" s="201" t="e">
        <f>VLOOKUP('Sheet-3'!C9,FLIGHTS!$G$3:$I$38,3)</f>
        <v>#N/A</v>
      </c>
      <c r="K11" s="202" t="e">
        <f>IF(C11="","",VLOOKUP('Sheet-3'!C9,FLIGHTS!$G$3:$H$38,2))</f>
        <v>#N/A</v>
      </c>
      <c r="L11" s="164"/>
      <c r="M11" s="201" t="e">
        <f>VLOOKUP('Sheet-3'!D9,FLIGHTS!$J$3:$L$38,3)</f>
        <v>#N/A</v>
      </c>
      <c r="N11" s="202" t="e">
        <f>IF(C11="","",VLOOKUP('Sheet-3'!D9,FLIGHTS!$J$3:$K$38,2))</f>
        <v>#N/A</v>
      </c>
      <c r="O11" s="164"/>
      <c r="Q11" s="25"/>
      <c r="S11" s="30" t="str">
        <f t="shared" si="6"/>
        <v xml:space="preserve"> </v>
      </c>
      <c r="T11" s="2" t="e">
        <f t="shared" si="7"/>
        <v>#N/A</v>
      </c>
      <c r="U11" s="3" t="e">
        <f t="shared" si="8"/>
        <v>#N/A</v>
      </c>
      <c r="Y11" s="100" t="e">
        <f>IF(U11=0," ",IF(COUNTIF($U$5:$U$40,$U11)&gt;1,MAX($Y$5:$Y10)+0.01,0))</f>
        <v>#N/A</v>
      </c>
      <c r="Z11" s="100" t="str">
        <f t="shared" si="9"/>
        <v/>
      </c>
      <c r="AA11" s="100" t="e">
        <f t="shared" si="0"/>
        <v>#N/A</v>
      </c>
      <c r="AB11" s="100" t="e">
        <f t="shared" si="1"/>
        <v>#N/A</v>
      </c>
      <c r="AC11" s="100" t="e">
        <f t="shared" si="2"/>
        <v>#N/A</v>
      </c>
      <c r="AD11" s="100" t="e">
        <f t="shared" si="3"/>
        <v>#N/A</v>
      </c>
      <c r="AE11" s="100" t="e">
        <f t="shared" si="4"/>
        <v>#N/A</v>
      </c>
      <c r="AF11" s="101" t="str">
        <f t="shared" si="10"/>
        <v xml:space="preserve"> </v>
      </c>
    </row>
    <row r="12" spans="1:32" x14ac:dyDescent="0.2">
      <c r="A12" t="e">
        <f t="shared" si="5"/>
        <v>#N/A</v>
      </c>
      <c r="B12" s="164"/>
      <c r="C12" s="202" t="e">
        <f>IF(C11&lt;FLIGHTS!Q$2,C11+1,"")</f>
        <v>#N/A</v>
      </c>
      <c r="D12" s="201" t="str">
        <f>IF(FLIGHTS!C10="","",(ABS(0.2*FLIGHTS!C10))+((G12*0.15+J12*0.1+M12*0.05)))</f>
        <v/>
      </c>
      <c r="E12" s="202" t="e">
        <f>IF(C12="","",VLOOKUP('Sheet-3'!A10,FLIGHTS!$A$3:$B$38,2))</f>
        <v>#N/A</v>
      </c>
      <c r="F12" s="164"/>
      <c r="G12" s="201" t="e">
        <f>VLOOKUP('Sheet-3'!B10,FLIGHTS!$D$3:$F$38,3)</f>
        <v>#N/A</v>
      </c>
      <c r="H12" s="202" t="e">
        <f>IF(C12="","",VLOOKUP('Sheet-3'!B10,FLIGHTS!$D$3:$E$38,2))</f>
        <v>#N/A</v>
      </c>
      <c r="I12" s="164"/>
      <c r="J12" s="201" t="e">
        <f>VLOOKUP('Sheet-3'!C10,FLIGHTS!$G$3:$I$38,3)</f>
        <v>#N/A</v>
      </c>
      <c r="K12" s="202" t="e">
        <f>IF(C12="","",VLOOKUP('Sheet-3'!C10,FLIGHTS!$G$3:$H$38,2))</f>
        <v>#N/A</v>
      </c>
      <c r="L12" s="164"/>
      <c r="M12" s="201" t="e">
        <f>VLOOKUP('Sheet-3'!D10,FLIGHTS!$J$3:$L$38,3)</f>
        <v>#N/A</v>
      </c>
      <c r="N12" s="202" t="e">
        <f>IF(C12="","",VLOOKUP('Sheet-3'!D10,FLIGHTS!$J$3:$K$38,2))</f>
        <v>#N/A</v>
      </c>
      <c r="O12" s="164"/>
      <c r="Q12" s="25"/>
      <c r="S12" s="30" t="str">
        <f t="shared" si="6"/>
        <v xml:space="preserve"> </v>
      </c>
      <c r="T12" s="2" t="e">
        <f t="shared" si="7"/>
        <v>#N/A</v>
      </c>
      <c r="U12" s="3" t="e">
        <f t="shared" si="8"/>
        <v>#N/A</v>
      </c>
      <c r="Y12" s="100" t="e">
        <f>IF(U12=0," ",IF(COUNTIF($U$5:$U$40,$U12)&gt;1,MAX($Y$5:$Y11)+0.01,0))</f>
        <v>#N/A</v>
      </c>
      <c r="Z12" s="100" t="str">
        <f t="shared" si="9"/>
        <v/>
      </c>
      <c r="AA12" s="100" t="e">
        <f t="shared" si="0"/>
        <v>#N/A</v>
      </c>
      <c r="AB12" s="100" t="e">
        <f t="shared" si="1"/>
        <v>#N/A</v>
      </c>
      <c r="AC12" s="100" t="e">
        <f t="shared" si="2"/>
        <v>#N/A</v>
      </c>
      <c r="AD12" s="100" t="e">
        <f t="shared" si="3"/>
        <v>#N/A</v>
      </c>
      <c r="AE12" s="100" t="e">
        <f t="shared" si="4"/>
        <v>#N/A</v>
      </c>
      <c r="AF12" s="101" t="str">
        <f t="shared" si="10"/>
        <v xml:space="preserve"> </v>
      </c>
    </row>
    <row r="13" spans="1:32" x14ac:dyDescent="0.2">
      <c r="A13" t="e">
        <f t="shared" si="5"/>
        <v>#N/A</v>
      </c>
      <c r="B13" s="164"/>
      <c r="C13" s="202" t="e">
        <f>IF(C12&lt;FLIGHTS!Q$2,C12+1,"")</f>
        <v>#N/A</v>
      </c>
      <c r="D13" s="201" t="str">
        <f>IF(FLIGHTS!C11="","",(ABS(0.2*FLIGHTS!C11))+((G13*0.15+J13*0.1+M13*0.05)))</f>
        <v/>
      </c>
      <c r="E13" s="202" t="e">
        <f>IF(C13="","",VLOOKUP('Sheet-3'!A11,FLIGHTS!$A$3:$B$38,2))</f>
        <v>#N/A</v>
      </c>
      <c r="F13" s="164"/>
      <c r="G13" s="201" t="e">
        <f>VLOOKUP('Sheet-3'!B11,FLIGHTS!$D$3:$F$38,3)</f>
        <v>#N/A</v>
      </c>
      <c r="H13" s="202" t="e">
        <f>IF(C13="","",VLOOKUP('Sheet-3'!B11,FLIGHTS!$D$3:$E$38,2))</f>
        <v>#N/A</v>
      </c>
      <c r="I13" s="164"/>
      <c r="J13" s="201" t="e">
        <f>VLOOKUP('Sheet-3'!C11,FLIGHTS!$G$3:$I$38,3)</f>
        <v>#N/A</v>
      </c>
      <c r="K13" s="202" t="e">
        <f>IF(C13="","",VLOOKUP('Sheet-3'!C11,FLIGHTS!$G$3:$H$38,2))</f>
        <v>#N/A</v>
      </c>
      <c r="L13" s="164"/>
      <c r="M13" s="201" t="e">
        <f>VLOOKUP('Sheet-3'!D11,FLIGHTS!$J$3:$L$38,3)</f>
        <v>#N/A</v>
      </c>
      <c r="N13" s="202" t="e">
        <f>IF(C13="","",VLOOKUP('Sheet-3'!D11,FLIGHTS!$J$3:$K$38,2))</f>
        <v>#N/A</v>
      </c>
      <c r="O13" s="164"/>
      <c r="Q13" s="25"/>
      <c r="S13" s="30" t="str">
        <f t="shared" si="6"/>
        <v xml:space="preserve"> </v>
      </c>
      <c r="T13" s="2" t="e">
        <f t="shared" si="7"/>
        <v>#N/A</v>
      </c>
      <c r="U13" s="3" t="e">
        <f t="shared" si="8"/>
        <v>#N/A</v>
      </c>
      <c r="Y13" s="100" t="e">
        <f>IF(U13=0," ",IF(COUNTIF($U$5:$U$40,$U13)&gt;1,MAX($Y$5:$Y12)+0.01,0))</f>
        <v>#N/A</v>
      </c>
      <c r="Z13" s="100" t="str">
        <f t="shared" si="9"/>
        <v/>
      </c>
      <c r="AA13" s="100" t="e">
        <f t="shared" si="0"/>
        <v>#N/A</v>
      </c>
      <c r="AB13" s="100" t="e">
        <f t="shared" si="1"/>
        <v>#N/A</v>
      </c>
      <c r="AC13" s="100" t="e">
        <f t="shared" si="2"/>
        <v>#N/A</v>
      </c>
      <c r="AD13" s="100" t="e">
        <f t="shared" si="3"/>
        <v>#N/A</v>
      </c>
      <c r="AE13" s="100" t="e">
        <f t="shared" si="4"/>
        <v>#N/A</v>
      </c>
      <c r="AF13" s="101" t="str">
        <f t="shared" si="10"/>
        <v xml:space="preserve"> </v>
      </c>
    </row>
    <row r="14" spans="1:32" x14ac:dyDescent="0.2">
      <c r="A14" t="e">
        <f t="shared" si="5"/>
        <v>#N/A</v>
      </c>
      <c r="B14" s="164"/>
      <c r="C14" s="202" t="e">
        <f>IF(C13&lt;FLIGHTS!Q$2,C13+1,"")</f>
        <v>#N/A</v>
      </c>
      <c r="D14" s="201" t="str">
        <f>IF(FLIGHTS!C12="","",(ABS(0.2*FLIGHTS!C12))+((G14*0.15+J14*0.1+M14*0.05)))</f>
        <v/>
      </c>
      <c r="E14" s="202" t="e">
        <f>IF(C14="","",VLOOKUP('Sheet-3'!A12,FLIGHTS!$A$3:$B$38,2))</f>
        <v>#N/A</v>
      </c>
      <c r="F14" s="164"/>
      <c r="G14" s="201" t="e">
        <f>VLOOKUP('Sheet-3'!B12,FLIGHTS!$D$3:$F$38,3)</f>
        <v>#N/A</v>
      </c>
      <c r="H14" s="202" t="e">
        <f>IF(C14="","",VLOOKUP('Sheet-3'!B12,FLIGHTS!$D$3:$E$38,2))</f>
        <v>#N/A</v>
      </c>
      <c r="I14" s="164"/>
      <c r="J14" s="201" t="e">
        <f>VLOOKUP('Sheet-3'!C12,FLIGHTS!$G$3:$I$38,3)</f>
        <v>#N/A</v>
      </c>
      <c r="K14" s="202" t="e">
        <f>IF(C14="","",VLOOKUP('Sheet-3'!C12,FLIGHTS!$G$3:$H$38,2))</f>
        <v>#N/A</v>
      </c>
      <c r="L14" s="164"/>
      <c r="M14" s="201" t="e">
        <f>VLOOKUP('Sheet-3'!D12,FLIGHTS!$J$3:$L$38,3)</f>
        <v>#N/A</v>
      </c>
      <c r="N14" s="202" t="e">
        <f>IF(C14="","",VLOOKUP('Sheet-3'!D12,FLIGHTS!$J$3:$K$38,2))</f>
        <v>#N/A</v>
      </c>
      <c r="O14" s="164"/>
      <c r="Q14" s="25"/>
      <c r="S14" s="30" t="str">
        <f t="shared" si="6"/>
        <v xml:space="preserve"> </v>
      </c>
      <c r="T14" s="2" t="e">
        <f t="shared" si="7"/>
        <v>#N/A</v>
      </c>
      <c r="U14" s="3" t="e">
        <f t="shared" si="8"/>
        <v>#N/A</v>
      </c>
      <c r="Y14" s="100" t="e">
        <f>IF(U14=0," ",IF(COUNTIF($U$5:$U$40,$U14)&gt;1,MAX($Y$5:$Y13)+0.01,0))</f>
        <v>#N/A</v>
      </c>
      <c r="Z14" s="100" t="str">
        <f t="shared" si="9"/>
        <v/>
      </c>
      <c r="AA14" s="100" t="e">
        <f>IF(C14="","",RANK(Z14,Z$5:Z$40,1))</f>
        <v>#N/A</v>
      </c>
      <c r="AB14" s="100" t="e">
        <f t="shared" si="1"/>
        <v>#N/A</v>
      </c>
      <c r="AC14" s="100" t="e">
        <f t="shared" si="2"/>
        <v>#N/A</v>
      </c>
      <c r="AD14" s="100" t="e">
        <f t="shared" si="3"/>
        <v>#N/A</v>
      </c>
      <c r="AE14" s="100" t="e">
        <f t="shared" si="4"/>
        <v>#N/A</v>
      </c>
      <c r="AF14" s="101" t="str">
        <f t="shared" si="10"/>
        <v xml:space="preserve"> </v>
      </c>
    </row>
    <row r="15" spans="1:32" x14ac:dyDescent="0.2">
      <c r="A15" t="e">
        <f t="shared" si="5"/>
        <v>#N/A</v>
      </c>
      <c r="B15" s="164"/>
      <c r="C15" s="202" t="e">
        <f>IF(C14&lt;FLIGHTS!Q$2,C14+1,"")</f>
        <v>#N/A</v>
      </c>
      <c r="D15" s="201" t="str">
        <f>IF(FLIGHTS!C13="","",(ABS(0.2*FLIGHTS!C13))+((G15*0.15+J15*0.1+M15*0.05)))</f>
        <v/>
      </c>
      <c r="E15" s="202" t="e">
        <f>IF(C15="","",VLOOKUP('Sheet-3'!A13,FLIGHTS!$A$3:$B$38,2))</f>
        <v>#N/A</v>
      </c>
      <c r="F15" s="164"/>
      <c r="G15" s="201" t="e">
        <f>VLOOKUP('Sheet-3'!B13,FLIGHTS!$D$3:$F$38,3)</f>
        <v>#N/A</v>
      </c>
      <c r="H15" s="202" t="e">
        <f>IF(C15="","",VLOOKUP('Sheet-3'!B13,FLIGHTS!$D$3:$E$38,2))</f>
        <v>#N/A</v>
      </c>
      <c r="I15" s="164"/>
      <c r="J15" s="201" t="e">
        <f>VLOOKUP('Sheet-3'!C13,FLIGHTS!$G$3:$I$38,3)</f>
        <v>#N/A</v>
      </c>
      <c r="K15" s="202" t="e">
        <f>IF(C15="","",VLOOKUP('Sheet-3'!C13,FLIGHTS!$G$3:$H$38,2))</f>
        <v>#N/A</v>
      </c>
      <c r="L15" s="164"/>
      <c r="M15" s="201" t="e">
        <f>VLOOKUP('Sheet-3'!D13,FLIGHTS!$J$3:$L$38,3)</f>
        <v>#N/A</v>
      </c>
      <c r="N15" s="202" t="e">
        <f>IF(C15="","",VLOOKUP('Sheet-3'!D13,FLIGHTS!$J$3:$K$38,2))</f>
        <v>#N/A</v>
      </c>
      <c r="O15" s="164"/>
      <c r="Q15" s="25"/>
      <c r="S15" s="30" t="str">
        <f t="shared" si="6"/>
        <v xml:space="preserve"> </v>
      </c>
      <c r="T15" s="2" t="e">
        <f t="shared" si="7"/>
        <v>#N/A</v>
      </c>
      <c r="U15" s="3" t="e">
        <f t="shared" si="8"/>
        <v>#N/A</v>
      </c>
      <c r="Y15" s="100" t="e">
        <f>IF(U15=0," ",IF(COUNTIF($U$5:$U$40,$U15)&gt;1,MAX($Y$5:$Y14)+0.01,0))</f>
        <v>#N/A</v>
      </c>
      <c r="Z15" s="100" t="str">
        <f t="shared" si="9"/>
        <v/>
      </c>
      <c r="AA15" s="100" t="e">
        <f t="shared" si="0"/>
        <v>#N/A</v>
      </c>
      <c r="AB15" s="100" t="e">
        <f t="shared" si="1"/>
        <v>#N/A</v>
      </c>
      <c r="AC15" s="100" t="e">
        <f t="shared" si="2"/>
        <v>#N/A</v>
      </c>
      <c r="AD15" s="100" t="e">
        <f t="shared" si="3"/>
        <v>#N/A</v>
      </c>
      <c r="AE15" s="100" t="e">
        <f t="shared" si="4"/>
        <v>#N/A</v>
      </c>
      <c r="AF15" s="101" t="str">
        <f t="shared" si="10"/>
        <v xml:space="preserve"> </v>
      </c>
    </row>
    <row r="16" spans="1:32" x14ac:dyDescent="0.2">
      <c r="A16" t="e">
        <f t="shared" si="5"/>
        <v>#N/A</v>
      </c>
      <c r="B16" s="164"/>
      <c r="C16" s="202" t="e">
        <f>IF(C15&lt;FLIGHTS!Q$2,C15+1,"")</f>
        <v>#N/A</v>
      </c>
      <c r="D16" s="201" t="str">
        <f>IF(FLIGHTS!C14="","",(ABS(0.2*FLIGHTS!C14))+((G16*0.15+J16*0.1+M16*0.05)))</f>
        <v/>
      </c>
      <c r="E16" s="202" t="e">
        <f>IF(C16="","",VLOOKUP('Sheet-3'!A14,FLIGHTS!$A$3:$B$38,2))</f>
        <v>#N/A</v>
      </c>
      <c r="F16" s="164"/>
      <c r="G16" s="201" t="e">
        <f>VLOOKUP('Sheet-3'!B14,FLIGHTS!$D$3:$F$38,3)</f>
        <v>#N/A</v>
      </c>
      <c r="H16" s="202" t="e">
        <f>IF(C16="","",VLOOKUP('Sheet-3'!B14,FLIGHTS!$D$3:$E$38,2))</f>
        <v>#N/A</v>
      </c>
      <c r="I16" s="164"/>
      <c r="J16" s="201" t="e">
        <f>VLOOKUP('Sheet-3'!C14,FLIGHTS!$G$3:$I$38,3)</f>
        <v>#N/A</v>
      </c>
      <c r="K16" s="202" t="e">
        <f>IF(C16="","",VLOOKUP('Sheet-3'!C14,FLIGHTS!$G$3:$H$38,2))</f>
        <v>#N/A</v>
      </c>
      <c r="L16" s="164"/>
      <c r="M16" s="201" t="e">
        <f>VLOOKUP('Sheet-3'!D14,FLIGHTS!$J$3:$L$38,3)</f>
        <v>#N/A</v>
      </c>
      <c r="N16" s="202" t="e">
        <f>IF(C16="","",VLOOKUP('Sheet-3'!D14,FLIGHTS!$J$3:$K$38,2))</f>
        <v>#N/A</v>
      </c>
      <c r="O16" s="164"/>
      <c r="Q16" s="25"/>
      <c r="S16" s="30" t="str">
        <f t="shared" si="6"/>
        <v xml:space="preserve"> </v>
      </c>
      <c r="T16" s="2" t="e">
        <f t="shared" si="7"/>
        <v>#N/A</v>
      </c>
      <c r="U16" s="3" t="e">
        <f t="shared" si="8"/>
        <v>#N/A</v>
      </c>
      <c r="Y16" s="100" t="e">
        <f>IF(U16=0," ",IF(COUNTIF($U$5:$U$40,$U16)&gt;1,MAX($Y$5:$Y15)+0.01,0))</f>
        <v>#N/A</v>
      </c>
      <c r="Z16" s="100" t="str">
        <f t="shared" si="9"/>
        <v/>
      </c>
      <c r="AA16" s="100" t="e">
        <f t="shared" si="0"/>
        <v>#N/A</v>
      </c>
      <c r="AB16" s="100" t="e">
        <f t="shared" si="1"/>
        <v>#N/A</v>
      </c>
      <c r="AC16" s="100" t="e">
        <f t="shared" si="2"/>
        <v>#N/A</v>
      </c>
      <c r="AD16" s="100" t="e">
        <f t="shared" si="3"/>
        <v>#N/A</v>
      </c>
      <c r="AE16" s="100" t="e">
        <f t="shared" si="4"/>
        <v>#N/A</v>
      </c>
      <c r="AF16" s="101" t="str">
        <f t="shared" si="10"/>
        <v xml:space="preserve"> </v>
      </c>
    </row>
    <row r="17" spans="1:32" x14ac:dyDescent="0.2">
      <c r="A17" t="e">
        <f t="shared" si="5"/>
        <v>#N/A</v>
      </c>
      <c r="B17" s="164"/>
      <c r="C17" s="202" t="e">
        <f>IF(C16&lt;FLIGHTS!Q$2,C16+1,"")</f>
        <v>#N/A</v>
      </c>
      <c r="D17" s="201" t="str">
        <f>IF(FLIGHTS!C15="","",(ABS(0.2*FLIGHTS!C15))+((G17*0.15+J17*0.1+M17*0.05)))</f>
        <v/>
      </c>
      <c r="E17" s="202" t="e">
        <f>IF(C17="","",VLOOKUP('Sheet-3'!A15,FLIGHTS!$A$3:$B$38,2))</f>
        <v>#N/A</v>
      </c>
      <c r="F17" s="164"/>
      <c r="G17" s="201" t="e">
        <f>VLOOKUP('Sheet-3'!B15,FLIGHTS!$D$3:$F$38,3)</f>
        <v>#N/A</v>
      </c>
      <c r="H17" s="202" t="e">
        <f>IF(C17="","",VLOOKUP('Sheet-3'!B15,FLIGHTS!$D$3:$E$38,2))</f>
        <v>#N/A</v>
      </c>
      <c r="I17" s="164"/>
      <c r="J17" s="201" t="e">
        <f>VLOOKUP('Sheet-3'!C15,FLIGHTS!$G$3:$I$38,3)</f>
        <v>#N/A</v>
      </c>
      <c r="K17" s="202" t="e">
        <f>IF(C17="","",VLOOKUP('Sheet-3'!C15,FLIGHTS!$G$3:$H$38,2))</f>
        <v>#N/A</v>
      </c>
      <c r="L17" s="164"/>
      <c r="M17" s="201" t="e">
        <f>VLOOKUP('Sheet-3'!D15,FLIGHTS!$J$3:$L$38,3)</f>
        <v>#N/A</v>
      </c>
      <c r="N17" s="202" t="e">
        <f>IF(C17="","",VLOOKUP('Sheet-3'!D15,FLIGHTS!$J$3:$K$38,2))</f>
        <v>#N/A</v>
      </c>
      <c r="O17" s="164"/>
      <c r="Q17" s="25"/>
      <c r="S17" s="30" t="str">
        <f t="shared" si="6"/>
        <v xml:space="preserve"> </v>
      </c>
      <c r="T17" s="2" t="e">
        <f t="shared" si="7"/>
        <v>#N/A</v>
      </c>
      <c r="U17" s="3" t="e">
        <f t="shared" si="8"/>
        <v>#N/A</v>
      </c>
      <c r="Y17" s="100" t="e">
        <f>IF(U17=0," ",IF(COUNTIF($U$5:$U$40,$U17)&gt;1,MAX($Y$5:$Y16)+0.01,0))</f>
        <v>#N/A</v>
      </c>
      <c r="Z17" s="100" t="str">
        <f t="shared" si="9"/>
        <v/>
      </c>
      <c r="AA17" s="100" t="e">
        <f t="shared" si="0"/>
        <v>#N/A</v>
      </c>
      <c r="AB17" s="100" t="e">
        <f t="shared" si="1"/>
        <v>#N/A</v>
      </c>
      <c r="AC17" s="100" t="e">
        <f t="shared" si="2"/>
        <v>#N/A</v>
      </c>
      <c r="AD17" s="100" t="e">
        <f t="shared" si="3"/>
        <v>#N/A</v>
      </c>
      <c r="AE17" s="100" t="e">
        <f>N17</f>
        <v>#N/A</v>
      </c>
      <c r="AF17" s="101" t="str">
        <f t="shared" si="10"/>
        <v xml:space="preserve"> </v>
      </c>
    </row>
    <row r="18" spans="1:32" x14ac:dyDescent="0.2">
      <c r="A18" t="e">
        <f t="shared" si="5"/>
        <v>#N/A</v>
      </c>
      <c r="B18" s="164"/>
      <c r="C18" s="202" t="e">
        <f>IF(C17&lt;FLIGHTS!Q$2,C17+1,"")</f>
        <v>#N/A</v>
      </c>
      <c r="D18" s="201" t="str">
        <f>IF(FLIGHTS!C16="","",(ABS(0.2*FLIGHTS!C16))+((G18*0.15+J18*0.1+M18*0.05)))</f>
        <v/>
      </c>
      <c r="E18" s="202" t="e">
        <f>IF(C18="","",VLOOKUP('Sheet-3'!A16,FLIGHTS!$A$3:$B$38,2))</f>
        <v>#N/A</v>
      </c>
      <c r="F18" s="164"/>
      <c r="G18" s="201" t="e">
        <f>VLOOKUP('Sheet-3'!B16,FLIGHTS!$D$3:$F$38,3)</f>
        <v>#N/A</v>
      </c>
      <c r="H18" s="202" t="e">
        <f>IF(C18="","",VLOOKUP('Sheet-3'!B16,FLIGHTS!$D$3:$E$38,2))</f>
        <v>#N/A</v>
      </c>
      <c r="I18" s="164"/>
      <c r="J18" s="201" t="e">
        <f>VLOOKUP('Sheet-3'!C16,FLIGHTS!$G$3:$I$38,3)</f>
        <v>#N/A</v>
      </c>
      <c r="K18" s="202" t="e">
        <f>IF(C18="","",VLOOKUP('Sheet-3'!C16,FLIGHTS!$G$3:$H$38,2))</f>
        <v>#N/A</v>
      </c>
      <c r="L18" s="164"/>
      <c r="M18" s="201" t="e">
        <f>VLOOKUP('Sheet-3'!D16,FLIGHTS!$J$3:$L$38,3)</f>
        <v>#N/A</v>
      </c>
      <c r="N18" s="202" t="e">
        <f>IF(C18="","",VLOOKUP('Sheet-3'!D16,FLIGHTS!$J$3:$K$38,2))</f>
        <v>#N/A</v>
      </c>
      <c r="O18" s="164"/>
      <c r="Q18" s="25"/>
      <c r="S18" s="30" t="str">
        <f t="shared" si="6"/>
        <v xml:space="preserve"> </v>
      </c>
      <c r="T18" s="2" t="e">
        <f t="shared" si="7"/>
        <v>#N/A</v>
      </c>
      <c r="U18" s="3" t="e">
        <f t="shared" si="8"/>
        <v>#N/A</v>
      </c>
      <c r="Y18" s="100" t="e">
        <f>IF(U18=0," ",IF(COUNTIF($U$5:$U$40,$U18)&gt;1,MAX($Y$5:$Y17)+0.01,0))</f>
        <v>#N/A</v>
      </c>
      <c r="Z18" s="100" t="str">
        <f t="shared" si="9"/>
        <v/>
      </c>
      <c r="AA18" s="100" t="e">
        <f t="shared" si="0"/>
        <v>#N/A</v>
      </c>
      <c r="AB18" s="100" t="e">
        <f t="shared" si="1"/>
        <v>#N/A</v>
      </c>
      <c r="AC18" s="100" t="e">
        <f t="shared" si="2"/>
        <v>#N/A</v>
      </c>
      <c r="AD18" s="100" t="e">
        <f t="shared" si="3"/>
        <v>#N/A</v>
      </c>
      <c r="AE18" s="100" t="e">
        <f>N18</f>
        <v>#N/A</v>
      </c>
      <c r="AF18" s="101" t="str">
        <f t="shared" si="10"/>
        <v xml:space="preserve"> </v>
      </c>
    </row>
    <row r="19" spans="1:32" x14ac:dyDescent="0.2">
      <c r="A19" t="e">
        <f t="shared" si="5"/>
        <v>#N/A</v>
      </c>
      <c r="B19" s="164"/>
      <c r="C19" s="202" t="e">
        <f>IF(C18&lt;FLIGHTS!Q$2,C18+1,"")</f>
        <v>#N/A</v>
      </c>
      <c r="D19" s="201" t="str">
        <f>IF(FLIGHTS!C17="","",(ABS(0.2*FLIGHTS!C17))+((G19*0.15+J19*0.1+M19*0.05)))</f>
        <v/>
      </c>
      <c r="E19" s="202" t="e">
        <f>IF(C19="","",VLOOKUP('Sheet-3'!A17,FLIGHTS!$A$3:$B$38,2))</f>
        <v>#N/A</v>
      </c>
      <c r="F19" s="164"/>
      <c r="G19" s="201" t="e">
        <f>VLOOKUP('Sheet-3'!B17,FLIGHTS!$D$3:$F$38,3)</f>
        <v>#N/A</v>
      </c>
      <c r="H19" s="202" t="e">
        <f>IF(C19="","",VLOOKUP('Sheet-3'!B17,FLIGHTS!$D$3:$E$38,2))</f>
        <v>#N/A</v>
      </c>
      <c r="I19" s="164"/>
      <c r="J19" s="201" t="e">
        <f>VLOOKUP('Sheet-3'!C17,FLIGHTS!$G$3:$I$38,3)</f>
        <v>#N/A</v>
      </c>
      <c r="K19" s="202" t="e">
        <f>IF(C19="","",VLOOKUP('Sheet-3'!C17,FLIGHTS!$G$3:$H$38,2))</f>
        <v>#N/A</v>
      </c>
      <c r="L19" s="164"/>
      <c r="M19" s="201" t="e">
        <f>VLOOKUP('Sheet-3'!D17,FLIGHTS!$J$3:$L$38,3)</f>
        <v>#N/A</v>
      </c>
      <c r="N19" s="202" t="e">
        <f>IF(C19="","",VLOOKUP('Sheet-3'!D17,FLIGHTS!$J$3:$K$38,2))</f>
        <v>#N/A</v>
      </c>
      <c r="O19" s="164"/>
      <c r="Q19" s="25"/>
      <c r="S19" s="30" t="str">
        <f t="shared" si="6"/>
        <v xml:space="preserve"> </v>
      </c>
      <c r="T19" s="2" t="e">
        <f t="shared" si="7"/>
        <v>#N/A</v>
      </c>
      <c r="U19" s="3" t="e">
        <f t="shared" si="8"/>
        <v>#N/A</v>
      </c>
      <c r="Y19" s="100" t="e">
        <f>IF(U19=0," ",IF(COUNTIF($U$5:$U$40,$U19)&gt;1,MAX($Y$5:$Y18)+0.01,0))</f>
        <v>#N/A</v>
      </c>
      <c r="Z19" s="100" t="str">
        <f t="shared" si="9"/>
        <v/>
      </c>
      <c r="AA19" s="100" t="e">
        <f t="shared" si="0"/>
        <v>#N/A</v>
      </c>
      <c r="AB19" s="100" t="e">
        <f t="shared" si="1"/>
        <v>#N/A</v>
      </c>
      <c r="AC19" s="100" t="e">
        <f t="shared" si="2"/>
        <v>#N/A</v>
      </c>
      <c r="AD19" s="100" t="e">
        <f t="shared" si="3"/>
        <v>#N/A</v>
      </c>
      <c r="AE19" s="100" t="e">
        <f>N19</f>
        <v>#N/A</v>
      </c>
      <c r="AF19" s="101" t="str">
        <f t="shared" si="10"/>
        <v xml:space="preserve"> </v>
      </c>
    </row>
    <row r="20" spans="1:32" x14ac:dyDescent="0.2">
      <c r="A20" t="e">
        <f t="shared" si="5"/>
        <v>#N/A</v>
      </c>
      <c r="B20" s="164"/>
      <c r="C20" s="202" t="e">
        <f>IF(C19&lt;FLIGHTS!Q$2,C19+1,"")</f>
        <v>#N/A</v>
      </c>
      <c r="D20" s="201" t="str">
        <f>IF(FLIGHTS!C18="","",(ABS(0.2*FLIGHTS!C18))+((G20*0.15+J20*0.1+M20*0.05)))</f>
        <v/>
      </c>
      <c r="E20" s="202" t="e">
        <f>IF(C20="","",VLOOKUP('Sheet-3'!A18,FLIGHTS!$A$3:$B$38,2))</f>
        <v>#N/A</v>
      </c>
      <c r="F20" s="164"/>
      <c r="G20" s="201" t="e">
        <f>VLOOKUP('Sheet-3'!B18,FLIGHTS!$D$3:$F$38,3)</f>
        <v>#N/A</v>
      </c>
      <c r="H20" s="202" t="e">
        <f>IF(C20="","",VLOOKUP('Sheet-3'!B18,FLIGHTS!$D$3:$E$38,2))</f>
        <v>#N/A</v>
      </c>
      <c r="I20" s="164"/>
      <c r="J20" s="201" t="e">
        <f>VLOOKUP('Sheet-3'!C18,FLIGHTS!$G$3:$I$38,3)</f>
        <v>#N/A</v>
      </c>
      <c r="K20" s="202" t="e">
        <f>IF(C20="","",VLOOKUP('Sheet-3'!C18,FLIGHTS!$G$3:$H$38,2))</f>
        <v>#N/A</v>
      </c>
      <c r="L20" s="164"/>
      <c r="M20" s="201" t="e">
        <f>VLOOKUP('Sheet-3'!D18,FLIGHTS!$J$3:$L$38,3)</f>
        <v>#N/A</v>
      </c>
      <c r="N20" s="202" t="e">
        <f>IF(C20="","",VLOOKUP('Sheet-3'!D18,FLIGHTS!$J$3:$K$38,2))</f>
        <v>#N/A</v>
      </c>
      <c r="O20" s="164"/>
      <c r="Q20" s="25"/>
      <c r="S20" s="30" t="str">
        <f t="shared" si="6"/>
        <v xml:space="preserve"> </v>
      </c>
      <c r="T20" s="2" t="e">
        <f t="shared" si="7"/>
        <v>#N/A</v>
      </c>
      <c r="U20" s="3" t="e">
        <f t="shared" si="8"/>
        <v>#N/A</v>
      </c>
      <c r="Y20" s="100" t="e">
        <f>IF(U20=0," ",IF(COUNTIF($U$5:$U$40,$U20)&gt;1,MAX($Y$5:$Y19)+0.01,0))</f>
        <v>#N/A</v>
      </c>
      <c r="Z20" s="100" t="str">
        <f t="shared" si="9"/>
        <v/>
      </c>
      <c r="AA20" s="100" t="e">
        <f t="shared" si="0"/>
        <v>#N/A</v>
      </c>
      <c r="AB20" s="100" t="e">
        <f t="shared" si="1"/>
        <v>#N/A</v>
      </c>
      <c r="AC20" s="100" t="e">
        <f t="shared" si="2"/>
        <v>#N/A</v>
      </c>
      <c r="AD20" s="100" t="e">
        <f t="shared" si="3"/>
        <v>#N/A</v>
      </c>
      <c r="AE20" s="100" t="e">
        <f t="shared" si="4"/>
        <v>#N/A</v>
      </c>
      <c r="AF20" s="101" t="str">
        <f t="shared" si="10"/>
        <v xml:space="preserve"> </v>
      </c>
    </row>
    <row r="21" spans="1:32" x14ac:dyDescent="0.2">
      <c r="A21" t="e">
        <f t="shared" si="5"/>
        <v>#N/A</v>
      </c>
      <c r="B21" s="164"/>
      <c r="C21" s="202" t="e">
        <f>IF(C20&lt;FLIGHTS!Q$2,C20+1,"")</f>
        <v>#N/A</v>
      </c>
      <c r="D21" s="201" t="str">
        <f>IF(FLIGHTS!C19="","",(ABS(0.2*FLIGHTS!C19))+((G21*0.15+J21*0.1+M21*0.05)))</f>
        <v/>
      </c>
      <c r="E21" s="202" t="e">
        <f>IF(C21="","",VLOOKUP('Sheet-3'!A19,FLIGHTS!$A$3:$B$38,2))</f>
        <v>#N/A</v>
      </c>
      <c r="F21" s="164"/>
      <c r="G21" s="201" t="e">
        <f>VLOOKUP('Sheet-3'!B19,FLIGHTS!$D$3:$F$38,3)</f>
        <v>#N/A</v>
      </c>
      <c r="H21" s="202" t="e">
        <f>IF(C21="","",VLOOKUP('Sheet-3'!B19,FLIGHTS!$D$3:$E$38,2))</f>
        <v>#N/A</v>
      </c>
      <c r="I21" s="164"/>
      <c r="J21" s="201" t="e">
        <f>VLOOKUP('Sheet-3'!C19,FLIGHTS!$G$3:$I$38,3)</f>
        <v>#N/A</v>
      </c>
      <c r="K21" s="202" t="e">
        <f>IF(C21="","",VLOOKUP('Sheet-3'!C19,FLIGHTS!$G$3:$H$38,2))</f>
        <v>#N/A</v>
      </c>
      <c r="L21" s="164"/>
      <c r="M21" s="201" t="e">
        <f>VLOOKUP('Sheet-3'!D19,FLIGHTS!$J$3:$L$38,3)</f>
        <v>#N/A</v>
      </c>
      <c r="N21" s="202" t="e">
        <f>IF(C21="","",VLOOKUP('Sheet-3'!D19,FLIGHTS!$J$3:$K$38,2))</f>
        <v>#N/A</v>
      </c>
      <c r="O21" s="164"/>
      <c r="Q21" s="25"/>
      <c r="S21" s="30" t="str">
        <f t="shared" si="6"/>
        <v xml:space="preserve"> </v>
      </c>
      <c r="T21" s="2" t="e">
        <f t="shared" si="7"/>
        <v>#N/A</v>
      </c>
      <c r="U21" s="3" t="e">
        <f t="shared" si="8"/>
        <v>#N/A</v>
      </c>
      <c r="Y21" s="100" t="e">
        <f>IF(U21=0," ",IF(COUNTIF($U$5:$U$40,$U21)&gt;1,MAX($Y$5:$Y20)+0.01,0))</f>
        <v>#N/A</v>
      </c>
      <c r="Z21" s="100" t="str">
        <f t="shared" si="9"/>
        <v/>
      </c>
      <c r="AA21" s="100" t="e">
        <f t="shared" si="0"/>
        <v>#N/A</v>
      </c>
      <c r="AB21" s="100" t="e">
        <f t="shared" si="1"/>
        <v>#N/A</v>
      </c>
      <c r="AC21" s="100" t="e">
        <f t="shared" si="2"/>
        <v>#N/A</v>
      </c>
      <c r="AD21" s="100" t="e">
        <f t="shared" si="3"/>
        <v>#N/A</v>
      </c>
      <c r="AE21" s="100" t="e">
        <f>N21</f>
        <v>#N/A</v>
      </c>
      <c r="AF21" s="101" t="str">
        <f t="shared" si="10"/>
        <v xml:space="preserve"> </v>
      </c>
    </row>
    <row r="22" spans="1:32" x14ac:dyDescent="0.2">
      <c r="A22" t="e">
        <f t="shared" si="5"/>
        <v>#N/A</v>
      </c>
      <c r="B22" s="164"/>
      <c r="C22" s="202" t="e">
        <f>IF(C21&lt;FLIGHTS!Q$2,C21+1,"")</f>
        <v>#N/A</v>
      </c>
      <c r="D22" s="201" t="str">
        <f>IF(FLIGHTS!C20="","",(ABS(0.2*FLIGHTS!C20))+((G22*0.15+J22*0.1+M22*0.05)))</f>
        <v/>
      </c>
      <c r="E22" s="202" t="e">
        <f>IF(C22="","",VLOOKUP('Sheet-3'!A20,FLIGHTS!$A$3:$B$38,2))</f>
        <v>#N/A</v>
      </c>
      <c r="F22" s="89"/>
      <c r="G22" s="201" t="e">
        <f>VLOOKUP('Sheet-3'!B20,FLIGHTS!$D$3:$F$38,3)</f>
        <v>#N/A</v>
      </c>
      <c r="H22" s="202" t="e">
        <f>IF(C22="","",VLOOKUP('Sheet-3'!B20,FLIGHTS!$D$3:$E$38,2))</f>
        <v>#N/A</v>
      </c>
      <c r="I22" s="89"/>
      <c r="J22" s="201" t="e">
        <f>VLOOKUP('Sheet-3'!C20,FLIGHTS!$G$3:$I$38,3)</f>
        <v>#N/A</v>
      </c>
      <c r="K22" s="202" t="e">
        <f>IF(C22="","",VLOOKUP('Sheet-3'!C20,FLIGHTS!$G$3:$H$38,2))</f>
        <v>#N/A</v>
      </c>
      <c r="L22" s="89"/>
      <c r="M22" s="201" t="e">
        <f>VLOOKUP('Sheet-3'!D20,FLIGHTS!$J$3:$L$38,3)</f>
        <v>#N/A</v>
      </c>
      <c r="N22" s="202" t="e">
        <f>IF(C22="","",VLOOKUP('Sheet-3'!D20,FLIGHTS!$J$3:$K$38,2))</f>
        <v>#N/A</v>
      </c>
      <c r="O22" s="89"/>
      <c r="Q22" s="25"/>
      <c r="S22" s="30" t="str">
        <f t="shared" si="6"/>
        <v xml:space="preserve"> </v>
      </c>
      <c r="T22" s="2" t="e">
        <f t="shared" si="7"/>
        <v>#N/A</v>
      </c>
      <c r="U22" s="3" t="e">
        <f t="shared" si="8"/>
        <v>#N/A</v>
      </c>
      <c r="Y22" s="100" t="e">
        <f>IF(U22=0," ",IF(COUNTIF($U$5:$U$40,$U22)&gt;1,MAX($Y$5:$Y21)+0.01,0))</f>
        <v>#N/A</v>
      </c>
      <c r="Z22" s="100" t="str">
        <f t="shared" si="9"/>
        <v/>
      </c>
      <c r="AA22" s="100" t="e">
        <f t="shared" si="0"/>
        <v>#N/A</v>
      </c>
      <c r="AB22" s="100" t="e">
        <f t="shared" si="1"/>
        <v>#N/A</v>
      </c>
      <c r="AC22" s="100" t="e">
        <f t="shared" si="2"/>
        <v>#N/A</v>
      </c>
      <c r="AD22" s="100" t="e">
        <f t="shared" si="3"/>
        <v>#N/A</v>
      </c>
      <c r="AE22" s="100" t="e">
        <f t="shared" ref="AE22:AE40" si="11">N22</f>
        <v>#N/A</v>
      </c>
      <c r="AF22" s="101" t="str">
        <f t="shared" si="10"/>
        <v xml:space="preserve"> </v>
      </c>
    </row>
    <row r="23" spans="1:32" x14ac:dyDescent="0.2">
      <c r="A23" t="e">
        <f t="shared" si="5"/>
        <v>#N/A</v>
      </c>
      <c r="B23" s="164"/>
      <c r="C23" s="202" t="e">
        <f>IF(C22&lt;FLIGHTS!Q$2,C22+1,"")</f>
        <v>#N/A</v>
      </c>
      <c r="D23" s="201" t="str">
        <f>IF(FLIGHTS!C21="","",(ABS(0.2*FLIGHTS!C21))+((G23*0.15+J23*0.1+M23*0.05)))</f>
        <v/>
      </c>
      <c r="E23" s="202" t="e">
        <f>IF(C23="","",VLOOKUP('Sheet-3'!A21,FLIGHTS!$A$3:$B$38,2))</f>
        <v>#N/A</v>
      </c>
      <c r="F23" s="164"/>
      <c r="G23" s="201" t="e">
        <f>VLOOKUP('Sheet-3'!B21,FLIGHTS!$D$3:$F$38,3)</f>
        <v>#N/A</v>
      </c>
      <c r="H23" s="202" t="e">
        <f>IF(C23="","",VLOOKUP('Sheet-3'!B21,FLIGHTS!$D$3:$E$38,2))</f>
        <v>#N/A</v>
      </c>
      <c r="I23" s="164"/>
      <c r="J23" s="201" t="e">
        <f>VLOOKUP('Sheet-3'!C21,FLIGHTS!$G$3:$I$38,3)</f>
        <v>#N/A</v>
      </c>
      <c r="K23" s="202" t="e">
        <f>IF(C23="","",VLOOKUP('Sheet-3'!C21,FLIGHTS!$G$3:$H$38,2))</f>
        <v>#N/A</v>
      </c>
      <c r="L23" s="164"/>
      <c r="M23" s="201" t="e">
        <f>VLOOKUP('Sheet-3'!D21,FLIGHTS!$J$3:$L$38,3)</f>
        <v>#N/A</v>
      </c>
      <c r="N23" s="202" t="e">
        <f>IF(C23="","",VLOOKUP('Sheet-3'!D21,FLIGHTS!$J$3:$K$38,2))</f>
        <v>#N/A</v>
      </c>
      <c r="O23" s="164"/>
      <c r="Q23" s="25"/>
      <c r="S23" s="30" t="str">
        <f t="shared" si="6"/>
        <v xml:space="preserve"> </v>
      </c>
      <c r="T23" s="2" t="e">
        <f t="shared" si="7"/>
        <v>#N/A</v>
      </c>
      <c r="U23" s="3" t="e">
        <f t="shared" si="8"/>
        <v>#N/A</v>
      </c>
      <c r="Y23" s="100" t="e">
        <f>IF(U23=0," ",IF(COUNTIF($U$5:$U$40,$U23)&gt;1,MAX($Y$5:$Y22)+0.01,0))</f>
        <v>#N/A</v>
      </c>
      <c r="Z23" s="100" t="str">
        <f t="shared" si="9"/>
        <v/>
      </c>
      <c r="AA23" s="100" t="e">
        <f t="shared" si="0"/>
        <v>#N/A</v>
      </c>
      <c r="AB23" s="100" t="e">
        <f t="shared" si="1"/>
        <v>#N/A</v>
      </c>
      <c r="AC23" s="100" t="e">
        <f t="shared" si="2"/>
        <v>#N/A</v>
      </c>
      <c r="AD23" s="100" t="e">
        <f t="shared" si="3"/>
        <v>#N/A</v>
      </c>
      <c r="AE23" s="100" t="e">
        <f>N23</f>
        <v>#N/A</v>
      </c>
      <c r="AF23" s="101" t="str">
        <f t="shared" si="10"/>
        <v xml:space="preserve"> </v>
      </c>
    </row>
    <row r="24" spans="1:32" x14ac:dyDescent="0.2">
      <c r="A24" t="e">
        <f t="shared" si="5"/>
        <v>#N/A</v>
      </c>
      <c r="B24" s="164"/>
      <c r="C24" s="202" t="e">
        <f>IF(C23&lt;FLIGHTS!Q$2,C23+1,"")</f>
        <v>#N/A</v>
      </c>
      <c r="D24" s="201" t="str">
        <f>IF(FLIGHTS!C22="","",(ABS(0.2*FLIGHTS!C22))+((G24*0.15+J24*0.1+M24*0.05)))</f>
        <v/>
      </c>
      <c r="E24" s="202" t="e">
        <f>IF(C24="","",VLOOKUP('Sheet-3'!A22,FLIGHTS!$A$3:$B$38,2))</f>
        <v>#N/A</v>
      </c>
      <c r="F24" s="227"/>
      <c r="G24" s="201" t="e">
        <f>VLOOKUP('Sheet-3'!B22,FLIGHTS!$D$3:$F$38,3)</f>
        <v>#N/A</v>
      </c>
      <c r="H24" s="202" t="e">
        <f>IF(C24="","",VLOOKUP('Sheet-3'!B22,FLIGHTS!$D$3:$E$38,2))</f>
        <v>#N/A</v>
      </c>
      <c r="I24" s="227"/>
      <c r="J24" s="201" t="e">
        <f>VLOOKUP('Sheet-3'!C22,FLIGHTS!$G$3:$I$38,3)</f>
        <v>#N/A</v>
      </c>
      <c r="K24" s="202" t="e">
        <f>IF(C24="","",VLOOKUP('Sheet-3'!C22,FLIGHTS!$G$3:$H$38,2))</f>
        <v>#N/A</v>
      </c>
      <c r="L24" s="227"/>
      <c r="M24" s="201" t="e">
        <f>VLOOKUP('Sheet-3'!D22,FLIGHTS!$J$3:$L$38,3)</f>
        <v>#N/A</v>
      </c>
      <c r="N24" s="202" t="e">
        <f>IF(C24="","",VLOOKUP('Sheet-3'!D22,FLIGHTS!$J$3:$K$38,2))</f>
        <v>#N/A</v>
      </c>
      <c r="O24" s="227"/>
      <c r="Q24" s="25"/>
      <c r="S24" s="30" t="str">
        <f t="shared" si="6"/>
        <v xml:space="preserve"> </v>
      </c>
      <c r="T24" s="2" t="e">
        <f t="shared" si="7"/>
        <v>#N/A</v>
      </c>
      <c r="U24" s="3" t="e">
        <f t="shared" si="8"/>
        <v>#N/A</v>
      </c>
      <c r="Y24" s="100" t="e">
        <f>IF(U24=0," ",IF(COUNTIF($U$5:$U$40,$U24)&gt;1,MAX($Y$5:$Y23)+0.01,0))</f>
        <v>#N/A</v>
      </c>
      <c r="Z24" s="100" t="str">
        <f t="shared" si="9"/>
        <v/>
      </c>
      <c r="AA24" s="100" t="e">
        <f t="shared" si="0"/>
        <v>#N/A</v>
      </c>
      <c r="AB24" s="100" t="e">
        <f t="shared" si="1"/>
        <v>#N/A</v>
      </c>
      <c r="AC24" s="100" t="e">
        <f t="shared" si="2"/>
        <v>#N/A</v>
      </c>
      <c r="AD24" s="100" t="e">
        <f t="shared" si="3"/>
        <v>#N/A</v>
      </c>
      <c r="AE24" s="100" t="e">
        <f t="shared" si="11"/>
        <v>#N/A</v>
      </c>
      <c r="AF24" s="101" t="str">
        <f t="shared" si="10"/>
        <v xml:space="preserve"> </v>
      </c>
    </row>
    <row r="25" spans="1:32" x14ac:dyDescent="0.2">
      <c r="A25" t="e">
        <f t="shared" si="5"/>
        <v>#N/A</v>
      </c>
      <c r="B25" s="164"/>
      <c r="C25" s="202" t="e">
        <f>IF(C24&lt;FLIGHTS!Q$2,C24+1,"")</f>
        <v>#N/A</v>
      </c>
      <c r="D25" s="201" t="str">
        <f>IF(FLIGHTS!C23="","",(ABS(0.2*FLIGHTS!C23))+((G25*0.15+J25*0.1+M25*0.05)))</f>
        <v/>
      </c>
      <c r="E25" s="202" t="e">
        <f>IF(C25="","",VLOOKUP('Sheet-3'!A23,FLIGHTS!$A$3:$B$38,2))</f>
        <v>#N/A</v>
      </c>
      <c r="F25" s="164"/>
      <c r="G25" s="201" t="e">
        <f>VLOOKUP('Sheet-3'!B23,FLIGHTS!$D$3:$F$38,3)</f>
        <v>#N/A</v>
      </c>
      <c r="H25" s="202" t="e">
        <f>IF(C25="","",VLOOKUP('Sheet-3'!B23,FLIGHTS!$D$3:$E$38,2))</f>
        <v>#N/A</v>
      </c>
      <c r="I25" s="164"/>
      <c r="J25" s="201" t="e">
        <f>VLOOKUP('Sheet-3'!C23,FLIGHTS!$G$3:$I$38,3)</f>
        <v>#N/A</v>
      </c>
      <c r="K25" s="202" t="e">
        <f>IF(C25="","",VLOOKUP('Sheet-3'!C23,FLIGHTS!$G$3:$H$38,2))</f>
        <v>#N/A</v>
      </c>
      <c r="L25" s="164"/>
      <c r="M25" s="201" t="e">
        <f>VLOOKUP('Sheet-3'!D23,FLIGHTS!$J$3:$L$38,3)</f>
        <v>#N/A</v>
      </c>
      <c r="N25" s="202" t="e">
        <f>IF(C25="","",VLOOKUP('Sheet-3'!D23,FLIGHTS!$J$3:$K$38,2))</f>
        <v>#N/A</v>
      </c>
      <c r="O25" s="164"/>
      <c r="Q25" s="25"/>
      <c r="S25" s="30" t="str">
        <f t="shared" si="6"/>
        <v xml:space="preserve"> </v>
      </c>
      <c r="T25" s="2" t="e">
        <f t="shared" si="7"/>
        <v>#N/A</v>
      </c>
      <c r="U25" s="3" t="e">
        <f t="shared" si="8"/>
        <v>#N/A</v>
      </c>
      <c r="Y25" s="100" t="e">
        <f>IF(U25=0," ",IF(COUNTIF($U$5:$U$40,$U25)&gt;1,MAX($Y$5:$Y24)+0.01,0))</f>
        <v>#N/A</v>
      </c>
      <c r="Z25" s="100" t="str">
        <f t="shared" si="9"/>
        <v/>
      </c>
      <c r="AA25" s="100" t="e">
        <f t="shared" si="0"/>
        <v>#N/A</v>
      </c>
      <c r="AB25" s="100" t="e">
        <f t="shared" si="1"/>
        <v>#N/A</v>
      </c>
      <c r="AC25" s="100" t="e">
        <f t="shared" si="2"/>
        <v>#N/A</v>
      </c>
      <c r="AD25" s="100" t="e">
        <f t="shared" si="3"/>
        <v>#N/A</v>
      </c>
      <c r="AE25" s="100" t="e">
        <f t="shared" si="11"/>
        <v>#N/A</v>
      </c>
      <c r="AF25" s="101" t="str">
        <f t="shared" si="10"/>
        <v xml:space="preserve"> </v>
      </c>
    </row>
    <row r="26" spans="1:32" x14ac:dyDescent="0.2">
      <c r="A26" t="e">
        <f t="shared" si="5"/>
        <v>#N/A</v>
      </c>
      <c r="B26" s="164"/>
      <c r="C26" s="202" t="e">
        <f>IF(C25&lt;FLIGHTS!Q$2,C25+1,"")</f>
        <v>#N/A</v>
      </c>
      <c r="D26" s="201" t="str">
        <f>IF(FLIGHTS!C24="","",(ABS(0.2*FLIGHTS!C24))+((G26*0.15+J26*0.1+M26*0.05)))</f>
        <v/>
      </c>
      <c r="E26" s="202" t="e">
        <f>IF(C26="","",VLOOKUP('Sheet-3'!A24,FLIGHTS!$A$3:$B$38,2))</f>
        <v>#N/A</v>
      </c>
      <c r="F26" s="164"/>
      <c r="G26" s="201" t="e">
        <f>VLOOKUP('Sheet-3'!B24,FLIGHTS!$D$3:$F$38,3)</f>
        <v>#N/A</v>
      </c>
      <c r="H26" s="202" t="e">
        <f>IF(C26="","",VLOOKUP('Sheet-3'!B24,FLIGHTS!$D$3:$E$38,2))</f>
        <v>#N/A</v>
      </c>
      <c r="I26" s="164"/>
      <c r="J26" s="201" t="e">
        <f>VLOOKUP('Sheet-3'!C24,FLIGHTS!$G$3:$I$38,3)</f>
        <v>#N/A</v>
      </c>
      <c r="K26" s="202" t="e">
        <f>IF(C26="","",VLOOKUP('Sheet-3'!C24,FLIGHTS!$G$3:$H$38,2))</f>
        <v>#N/A</v>
      </c>
      <c r="L26" s="164"/>
      <c r="M26" s="201" t="e">
        <f>VLOOKUP('Sheet-3'!D24,FLIGHTS!$J$3:$L$38,3)</f>
        <v>#N/A</v>
      </c>
      <c r="N26" s="202" t="e">
        <f>IF(C26="","",VLOOKUP('Sheet-3'!D24,FLIGHTS!$J$3:$K$38,2))</f>
        <v>#N/A</v>
      </c>
      <c r="O26" s="164"/>
      <c r="Q26" s="25"/>
      <c r="S26" s="30" t="str">
        <f t="shared" si="6"/>
        <v xml:space="preserve"> </v>
      </c>
      <c r="T26" s="2" t="e">
        <f t="shared" si="7"/>
        <v>#N/A</v>
      </c>
      <c r="U26" s="3" t="e">
        <f t="shared" si="8"/>
        <v>#N/A</v>
      </c>
      <c r="Y26" s="100" t="e">
        <f>IF(U26=0," ",IF(COUNTIF($U$5:$U$40,$U26)&gt;1,MAX($Y$5:$Y25)+0.01,0))</f>
        <v>#N/A</v>
      </c>
      <c r="Z26" s="100" t="str">
        <f t="shared" si="9"/>
        <v/>
      </c>
      <c r="AA26" s="100" t="e">
        <f t="shared" si="0"/>
        <v>#N/A</v>
      </c>
      <c r="AB26" s="100" t="e">
        <f t="shared" si="1"/>
        <v>#N/A</v>
      </c>
      <c r="AC26" s="100" t="e">
        <f t="shared" si="2"/>
        <v>#N/A</v>
      </c>
      <c r="AD26" s="100" t="e">
        <f t="shared" si="3"/>
        <v>#N/A</v>
      </c>
      <c r="AE26" s="100" t="e">
        <f t="shared" si="11"/>
        <v>#N/A</v>
      </c>
      <c r="AF26" s="101" t="str">
        <f t="shared" si="10"/>
        <v xml:space="preserve"> </v>
      </c>
    </row>
    <row r="27" spans="1:32" x14ac:dyDescent="0.2">
      <c r="A27" t="e">
        <f t="shared" si="5"/>
        <v>#N/A</v>
      </c>
      <c r="B27" s="164"/>
      <c r="C27" s="202" t="e">
        <f>IF(C26&lt;FLIGHTS!Q$2,C26+1,"")</f>
        <v>#N/A</v>
      </c>
      <c r="D27" s="201" t="str">
        <f>IF(FLIGHTS!C25="","",(ABS(0.2*FLIGHTS!C25))+((G27*0.15+J27*0.1+M27*0.05)))</f>
        <v/>
      </c>
      <c r="E27" s="202" t="e">
        <f>IF(C27="","",VLOOKUP('Sheet-3'!A25,FLIGHTS!$A$3:$B$38,2))</f>
        <v>#N/A</v>
      </c>
      <c r="F27" s="164"/>
      <c r="G27" s="201" t="e">
        <f>VLOOKUP('Sheet-3'!B25,FLIGHTS!$D$3:$F$38,3)</f>
        <v>#N/A</v>
      </c>
      <c r="H27" s="202" t="e">
        <f>IF(C27="","",VLOOKUP('Sheet-3'!B25,FLIGHTS!$D$3:$E$38,2))</f>
        <v>#N/A</v>
      </c>
      <c r="I27" s="164"/>
      <c r="J27" s="201" t="e">
        <f>VLOOKUP('Sheet-3'!C25,FLIGHTS!$G$3:$I$38,3)</f>
        <v>#N/A</v>
      </c>
      <c r="K27" s="202" t="e">
        <f>IF(C27="","",VLOOKUP('Sheet-3'!C25,FLIGHTS!$G$3:$H$38,2))</f>
        <v>#N/A</v>
      </c>
      <c r="L27" s="164"/>
      <c r="M27" s="201" t="e">
        <f>VLOOKUP('Sheet-3'!D25,FLIGHTS!$J$3:$L$38,3)</f>
        <v>#N/A</v>
      </c>
      <c r="N27" s="202" t="e">
        <f>IF(C27="","",VLOOKUP('Sheet-3'!D25,FLIGHTS!$J$3:$K$38,2))</f>
        <v>#N/A</v>
      </c>
      <c r="O27" s="164"/>
      <c r="Q27" s="25"/>
      <c r="S27" s="30" t="str">
        <f t="shared" si="6"/>
        <v xml:space="preserve"> </v>
      </c>
      <c r="T27" s="2" t="e">
        <f t="shared" si="7"/>
        <v>#N/A</v>
      </c>
      <c r="U27" s="3" t="e">
        <f t="shared" si="8"/>
        <v>#N/A</v>
      </c>
      <c r="Y27" s="100" t="e">
        <f>IF(U27=0," ",IF(COUNTIF($U$5:$U$40,$U27)&gt;1,MAX($Y$5:$Y26)+0.01,0))</f>
        <v>#N/A</v>
      </c>
      <c r="Z27" s="100" t="str">
        <f t="shared" si="9"/>
        <v/>
      </c>
      <c r="AA27" s="100" t="e">
        <f t="shared" si="0"/>
        <v>#N/A</v>
      </c>
      <c r="AB27" s="100" t="e">
        <f t="shared" si="1"/>
        <v>#N/A</v>
      </c>
      <c r="AC27" s="100" t="e">
        <f t="shared" si="2"/>
        <v>#N/A</v>
      </c>
      <c r="AD27" s="100" t="e">
        <f t="shared" si="3"/>
        <v>#N/A</v>
      </c>
      <c r="AE27" s="100" t="e">
        <f t="shared" si="11"/>
        <v>#N/A</v>
      </c>
      <c r="AF27" s="101" t="str">
        <f t="shared" si="10"/>
        <v xml:space="preserve"> </v>
      </c>
    </row>
    <row r="28" spans="1:32" x14ac:dyDescent="0.2">
      <c r="A28" t="e">
        <f t="shared" si="5"/>
        <v>#N/A</v>
      </c>
      <c r="B28" s="164"/>
      <c r="C28" s="202" t="e">
        <f>IF(C27&lt;FLIGHTS!Q$2,C27+1,"")</f>
        <v>#N/A</v>
      </c>
      <c r="D28" s="201" t="str">
        <f>IF(FLIGHTS!C26="","",(ABS(0.2*FLIGHTS!C26))+((G28*0.15+J28*0.1+M28*0.05)))</f>
        <v/>
      </c>
      <c r="E28" s="202" t="e">
        <f>IF(C28="","",VLOOKUP('Sheet-3'!A26,FLIGHTS!$A$3:$B$38,2))</f>
        <v>#N/A</v>
      </c>
      <c r="F28" s="164"/>
      <c r="G28" s="201" t="e">
        <f>VLOOKUP('Sheet-3'!B26,FLIGHTS!$D$3:$F$38,3)</f>
        <v>#N/A</v>
      </c>
      <c r="H28" s="202" t="e">
        <f>IF(C28="","",VLOOKUP('Sheet-3'!B26,FLIGHTS!$D$3:$E$38,2))</f>
        <v>#N/A</v>
      </c>
      <c r="I28" s="164"/>
      <c r="J28" s="201" t="e">
        <f>VLOOKUP('Sheet-3'!C26,FLIGHTS!$G$3:$I$38,3)</f>
        <v>#N/A</v>
      </c>
      <c r="K28" s="202" t="e">
        <f>IF(C28="","",VLOOKUP('Sheet-3'!C26,FLIGHTS!$G$3:$H$38,2))</f>
        <v>#N/A</v>
      </c>
      <c r="L28" s="164"/>
      <c r="M28" s="201" t="e">
        <f>VLOOKUP('Sheet-3'!D26,FLIGHTS!$J$3:$L$38,3)</f>
        <v>#N/A</v>
      </c>
      <c r="N28" s="202" t="e">
        <f>IF(C28="","",VLOOKUP('Sheet-3'!D26,FLIGHTS!$J$3:$K$38,2))</f>
        <v>#N/A</v>
      </c>
      <c r="O28" s="164"/>
      <c r="Q28" s="25"/>
      <c r="S28" s="30" t="str">
        <f t="shared" si="6"/>
        <v xml:space="preserve"> </v>
      </c>
      <c r="T28" s="2" t="e">
        <f t="shared" si="7"/>
        <v>#N/A</v>
      </c>
      <c r="U28" s="3" t="e">
        <f t="shared" si="8"/>
        <v>#N/A</v>
      </c>
      <c r="Y28" s="100" t="e">
        <f>IF(U28=0," ",IF(COUNTIF($U$5:$U$40,$U28)&gt;1,MAX($Y$5:$Y27)+0.01,0))</f>
        <v>#N/A</v>
      </c>
      <c r="Z28" s="100" t="str">
        <f t="shared" si="9"/>
        <v/>
      </c>
      <c r="AA28" s="100" t="e">
        <f t="shared" si="0"/>
        <v>#N/A</v>
      </c>
      <c r="AB28" s="100" t="e">
        <f t="shared" si="1"/>
        <v>#N/A</v>
      </c>
      <c r="AC28" s="100" t="e">
        <f t="shared" si="2"/>
        <v>#N/A</v>
      </c>
      <c r="AD28" s="100" t="e">
        <f t="shared" si="3"/>
        <v>#N/A</v>
      </c>
      <c r="AE28" s="100" t="e">
        <f t="shared" si="11"/>
        <v>#N/A</v>
      </c>
      <c r="AF28" s="101" t="str">
        <f t="shared" si="10"/>
        <v xml:space="preserve"> </v>
      </c>
    </row>
    <row r="29" spans="1:32" x14ac:dyDescent="0.2">
      <c r="A29" t="e">
        <f t="shared" si="5"/>
        <v>#N/A</v>
      </c>
      <c r="B29" s="164"/>
      <c r="C29" s="202" t="e">
        <f>IF(C28&lt;FLIGHTS!Q$2,C28+1,"")</f>
        <v>#N/A</v>
      </c>
      <c r="D29" s="201" t="str">
        <f>IF(FLIGHTS!C27="","",(ABS(0.2*FLIGHTS!C27))+((G29*0.15+J29*0.1+M29*0.05)))</f>
        <v/>
      </c>
      <c r="E29" s="202" t="e">
        <f>IF(C29="","",VLOOKUP('Sheet-3'!A27,FLIGHTS!$A$3:$B$38,2))</f>
        <v>#N/A</v>
      </c>
      <c r="F29" s="164"/>
      <c r="G29" s="201" t="e">
        <f>VLOOKUP('Sheet-3'!B27,FLIGHTS!$D$3:$F$38,3)</f>
        <v>#N/A</v>
      </c>
      <c r="H29" s="202" t="e">
        <f>IF(C29="","",VLOOKUP('Sheet-3'!B27,FLIGHTS!$D$3:$E$38,2))</f>
        <v>#N/A</v>
      </c>
      <c r="I29" s="164"/>
      <c r="J29" s="201" t="e">
        <f>VLOOKUP('Sheet-3'!C27,FLIGHTS!$G$3:$I$38,3)</f>
        <v>#N/A</v>
      </c>
      <c r="K29" s="202" t="e">
        <f>IF(C29="","",VLOOKUP('Sheet-3'!C27,FLIGHTS!$G$3:$H$38,2))</f>
        <v>#N/A</v>
      </c>
      <c r="L29" s="164"/>
      <c r="M29" s="201" t="e">
        <f>VLOOKUP('Sheet-3'!D27,FLIGHTS!$J$3:$L$38,3)</f>
        <v>#N/A</v>
      </c>
      <c r="N29" s="202" t="e">
        <f>IF(C29="","",VLOOKUP('Sheet-3'!D27,FLIGHTS!$J$3:$K$38,2))</f>
        <v>#N/A</v>
      </c>
      <c r="O29" s="164"/>
      <c r="Q29" s="25"/>
      <c r="S29" s="30" t="str">
        <f t="shared" si="6"/>
        <v xml:space="preserve"> </v>
      </c>
      <c r="T29" s="2" t="e">
        <f t="shared" si="7"/>
        <v>#N/A</v>
      </c>
      <c r="U29" s="3" t="e">
        <f t="shared" si="8"/>
        <v>#N/A</v>
      </c>
      <c r="Y29" s="100" t="e">
        <f>IF(U29=0," ",IF(COUNTIF($U$5:$U$40,$U29)&gt;1,MAX($Y$5:$Y28)+0.01,0))</f>
        <v>#N/A</v>
      </c>
      <c r="Z29" s="100" t="str">
        <f t="shared" si="9"/>
        <v/>
      </c>
      <c r="AA29" s="100" t="e">
        <f t="shared" si="0"/>
        <v>#N/A</v>
      </c>
      <c r="AB29" s="100" t="e">
        <f t="shared" si="1"/>
        <v>#N/A</v>
      </c>
      <c r="AC29" s="100" t="e">
        <f t="shared" si="2"/>
        <v>#N/A</v>
      </c>
      <c r="AD29" s="100" t="e">
        <f t="shared" si="3"/>
        <v>#N/A</v>
      </c>
      <c r="AE29" s="100" t="e">
        <f t="shared" si="11"/>
        <v>#N/A</v>
      </c>
      <c r="AF29" s="101" t="str">
        <f t="shared" si="10"/>
        <v xml:space="preserve"> </v>
      </c>
    </row>
    <row r="30" spans="1:32" x14ac:dyDescent="0.2">
      <c r="A30" t="e">
        <f t="shared" si="5"/>
        <v>#N/A</v>
      </c>
      <c r="B30" s="164"/>
      <c r="C30" s="202" t="e">
        <f>IF(C29&lt;FLIGHTS!Q$2,C29+1,"")</f>
        <v>#N/A</v>
      </c>
      <c r="D30" s="201" t="str">
        <f>IF(FLIGHTS!C28="","",(ABS(0.2*FLIGHTS!C28))+((G30*0.15+J30*0.1+M30*0.05)))</f>
        <v/>
      </c>
      <c r="E30" s="202" t="e">
        <f>IF(C30="","",VLOOKUP('Sheet-3'!A28,FLIGHTS!$A$3:$B$38,2))</f>
        <v>#N/A</v>
      </c>
      <c r="F30" s="164"/>
      <c r="G30" s="201" t="e">
        <f>VLOOKUP('Sheet-3'!B28,FLIGHTS!$D$3:$F$38,3)</f>
        <v>#N/A</v>
      </c>
      <c r="H30" s="202" t="e">
        <f>IF(C30="","",VLOOKUP('Sheet-3'!B28,FLIGHTS!$D$3:$E$38,2))</f>
        <v>#N/A</v>
      </c>
      <c r="I30" s="164"/>
      <c r="J30" s="201" t="e">
        <f>VLOOKUP('Sheet-3'!C28,FLIGHTS!$G$3:$I$38,3)</f>
        <v>#N/A</v>
      </c>
      <c r="K30" s="202" t="e">
        <f>IF(C30="","",VLOOKUP('Sheet-3'!C28,FLIGHTS!$G$3:$H$38,2))</f>
        <v>#N/A</v>
      </c>
      <c r="L30" s="164"/>
      <c r="M30" s="201" t="e">
        <f>VLOOKUP('Sheet-3'!D28,FLIGHTS!$J$3:$L$38,3)</f>
        <v>#N/A</v>
      </c>
      <c r="N30" s="202" t="e">
        <f>IF(C30="","",VLOOKUP('Sheet-3'!D28,FLIGHTS!$J$3:$K$38,2))</f>
        <v>#N/A</v>
      </c>
      <c r="O30" s="164"/>
      <c r="Q30" s="25"/>
      <c r="S30" s="30" t="str">
        <f t="shared" si="6"/>
        <v xml:space="preserve"> </v>
      </c>
      <c r="T30" s="2" t="e">
        <f t="shared" si="7"/>
        <v>#N/A</v>
      </c>
      <c r="U30" s="3" t="e">
        <f t="shared" si="8"/>
        <v>#N/A</v>
      </c>
      <c r="Y30" s="100" t="e">
        <f>IF(U30=0," ",IF(COUNTIF($U$5:$U$40,$U30)&gt;1,MAX($Y$5:$Y29)+0.01,0))</f>
        <v>#N/A</v>
      </c>
      <c r="Z30" s="100" t="str">
        <f t="shared" si="9"/>
        <v/>
      </c>
      <c r="AA30" s="100" t="e">
        <f t="shared" si="0"/>
        <v>#N/A</v>
      </c>
      <c r="AB30" s="100" t="e">
        <f t="shared" si="1"/>
        <v>#N/A</v>
      </c>
      <c r="AC30" s="100" t="e">
        <f t="shared" si="2"/>
        <v>#N/A</v>
      </c>
      <c r="AD30" s="100" t="e">
        <f t="shared" si="3"/>
        <v>#N/A</v>
      </c>
      <c r="AE30" s="100" t="e">
        <f t="shared" si="11"/>
        <v>#N/A</v>
      </c>
      <c r="AF30" s="101" t="str">
        <f t="shared" si="10"/>
        <v xml:space="preserve"> </v>
      </c>
    </row>
    <row r="31" spans="1:32" x14ac:dyDescent="0.2">
      <c r="A31" t="e">
        <f t="shared" si="5"/>
        <v>#N/A</v>
      </c>
      <c r="B31" s="164"/>
      <c r="C31" s="202" t="e">
        <f>IF(C30&lt;FLIGHTS!Q$2,C30+1,"")</f>
        <v>#N/A</v>
      </c>
      <c r="D31" s="201" t="str">
        <f>IF(FLIGHTS!C29="","",(ABS(0.2*FLIGHTS!C29))+((G31*0.15+J31*0.1+M31*0.05)))</f>
        <v/>
      </c>
      <c r="E31" s="202" t="e">
        <f>IF(C31="","",VLOOKUP('Sheet-3'!A29,FLIGHTS!$A$3:$B$38,2))</f>
        <v>#N/A</v>
      </c>
      <c r="F31" s="164"/>
      <c r="G31" s="201" t="e">
        <f>VLOOKUP('Sheet-3'!B29,FLIGHTS!$D$3:$F$38,3)</f>
        <v>#N/A</v>
      </c>
      <c r="H31" s="202" t="e">
        <f>IF(C31="","",VLOOKUP('Sheet-3'!B29,FLIGHTS!$D$3:$E$38,2))</f>
        <v>#N/A</v>
      </c>
      <c r="I31" s="164"/>
      <c r="J31" s="201" t="e">
        <f>VLOOKUP('Sheet-3'!C29,FLIGHTS!$G$3:$I$38,3)</f>
        <v>#N/A</v>
      </c>
      <c r="K31" s="202" t="e">
        <f>IF(C31="","",VLOOKUP('Sheet-3'!C29,FLIGHTS!$G$3:$H$38,2))</f>
        <v>#N/A</v>
      </c>
      <c r="L31" s="164"/>
      <c r="M31" s="201" t="e">
        <f>VLOOKUP('Sheet-3'!D29,FLIGHTS!$J$3:$L$38,3)</f>
        <v>#N/A</v>
      </c>
      <c r="N31" s="202" t="e">
        <f>IF(C31="","",VLOOKUP('Sheet-3'!D29,FLIGHTS!$J$3:$K$38,2))</f>
        <v>#N/A</v>
      </c>
      <c r="O31" s="164"/>
      <c r="Q31" s="25"/>
      <c r="S31" s="30" t="str">
        <f t="shared" si="6"/>
        <v xml:space="preserve"> </v>
      </c>
      <c r="T31" s="2" t="e">
        <f t="shared" si="7"/>
        <v>#N/A</v>
      </c>
      <c r="U31" s="3" t="e">
        <f t="shared" si="8"/>
        <v>#N/A</v>
      </c>
      <c r="Y31" s="100" t="e">
        <f>IF(U31=0," ",IF(COUNTIF($U$5:$U$40,$U31)&gt;1,MAX($Y$5:$Y30)+0.01,0))</f>
        <v>#N/A</v>
      </c>
      <c r="Z31" s="100" t="str">
        <f t="shared" si="9"/>
        <v/>
      </c>
      <c r="AA31" s="100" t="e">
        <f t="shared" si="0"/>
        <v>#N/A</v>
      </c>
      <c r="AB31" s="100" t="e">
        <f t="shared" si="1"/>
        <v>#N/A</v>
      </c>
      <c r="AC31" s="100" t="e">
        <f t="shared" si="2"/>
        <v>#N/A</v>
      </c>
      <c r="AD31" s="100" t="e">
        <f t="shared" si="3"/>
        <v>#N/A</v>
      </c>
      <c r="AE31" s="100" t="e">
        <f t="shared" si="11"/>
        <v>#N/A</v>
      </c>
      <c r="AF31" s="101" t="str">
        <f t="shared" si="10"/>
        <v xml:space="preserve"> </v>
      </c>
    </row>
    <row r="32" spans="1:32" x14ac:dyDescent="0.2">
      <c r="A32" t="e">
        <f t="shared" si="5"/>
        <v>#N/A</v>
      </c>
      <c r="B32" s="164"/>
      <c r="C32" s="202" t="e">
        <f>IF(C31&lt;FLIGHTS!Q$2,C31+1,"")</f>
        <v>#N/A</v>
      </c>
      <c r="D32" s="201" t="str">
        <f>IF(FLIGHTS!C30="","",(ABS(0.2*FLIGHTS!C30))+((G32*0.15+J32*0.1+M32*0.05)))</f>
        <v/>
      </c>
      <c r="E32" s="202" t="e">
        <f>IF(C32="","",VLOOKUP('Sheet-3'!A30,FLIGHTS!$A$3:$B$38,2))</f>
        <v>#N/A</v>
      </c>
      <c r="F32" s="164"/>
      <c r="G32" s="201" t="e">
        <f>VLOOKUP('Sheet-3'!B30,FLIGHTS!$D$3:$F$38,3)</f>
        <v>#N/A</v>
      </c>
      <c r="H32" s="202" t="e">
        <f>IF(C32="","",VLOOKUP('Sheet-3'!B30,FLIGHTS!$D$3:$E$38,2))</f>
        <v>#N/A</v>
      </c>
      <c r="I32" s="164"/>
      <c r="J32" s="201" t="e">
        <f>VLOOKUP('Sheet-3'!C30,FLIGHTS!$G$3:$I$38,3)</f>
        <v>#N/A</v>
      </c>
      <c r="K32" s="202" t="e">
        <f>IF(C32="","",VLOOKUP('Sheet-3'!C30,FLIGHTS!$G$3:$H$38,2))</f>
        <v>#N/A</v>
      </c>
      <c r="L32" s="164"/>
      <c r="M32" s="201" t="e">
        <f>VLOOKUP('Sheet-3'!D30,FLIGHTS!$J$3:$L$38,3)</f>
        <v>#N/A</v>
      </c>
      <c r="N32" s="202" t="e">
        <f>IF(C32="","",VLOOKUP('Sheet-3'!D30,FLIGHTS!$J$3:$K$38,2))</f>
        <v>#N/A</v>
      </c>
      <c r="O32" s="164"/>
      <c r="Q32" s="25"/>
      <c r="S32" s="30" t="str">
        <f t="shared" si="6"/>
        <v xml:space="preserve"> </v>
      </c>
      <c r="T32" s="2" t="e">
        <f t="shared" si="7"/>
        <v>#N/A</v>
      </c>
      <c r="U32" s="3" t="e">
        <f t="shared" si="8"/>
        <v>#N/A</v>
      </c>
      <c r="Y32" s="100" t="e">
        <f>IF(U32=0," ",IF(COUNTIF($U$5:$U$40,$U32)&gt;1,MAX($Y$5:$Y31)+0.01,0))</f>
        <v>#N/A</v>
      </c>
      <c r="Z32" s="100" t="str">
        <f t="shared" si="9"/>
        <v/>
      </c>
      <c r="AA32" s="100" t="e">
        <f t="shared" si="0"/>
        <v>#N/A</v>
      </c>
      <c r="AB32" s="100" t="e">
        <f t="shared" si="1"/>
        <v>#N/A</v>
      </c>
      <c r="AC32" s="100" t="e">
        <f t="shared" si="2"/>
        <v>#N/A</v>
      </c>
      <c r="AD32" s="100" t="e">
        <f t="shared" si="3"/>
        <v>#N/A</v>
      </c>
      <c r="AE32" s="100" t="e">
        <f t="shared" si="11"/>
        <v>#N/A</v>
      </c>
      <c r="AF32" s="101" t="str">
        <f t="shared" si="10"/>
        <v xml:space="preserve"> </v>
      </c>
    </row>
    <row r="33" spans="1:32" x14ac:dyDescent="0.2">
      <c r="A33" t="e">
        <f t="shared" si="5"/>
        <v>#N/A</v>
      </c>
      <c r="B33" s="164"/>
      <c r="C33" s="202" t="e">
        <f>IF(C32&lt;FLIGHTS!Q$2,C32+1,"")</f>
        <v>#N/A</v>
      </c>
      <c r="D33" s="201" t="str">
        <f>IF(FLIGHTS!C31="","",(ABS(0.2*FLIGHTS!C31))+((G33*0.15+J33*0.1+M33*0.05)))</f>
        <v/>
      </c>
      <c r="E33" s="202" t="e">
        <f>IF(C33="","",VLOOKUP('Sheet-3'!A31,FLIGHTS!$A$3:$B$38,2))</f>
        <v>#N/A</v>
      </c>
      <c r="F33" s="164"/>
      <c r="G33" s="201" t="e">
        <f>VLOOKUP('Sheet-3'!B31,FLIGHTS!$D$3:$F$38,3)</f>
        <v>#N/A</v>
      </c>
      <c r="H33" s="202" t="e">
        <f>IF(C33="","",VLOOKUP('Sheet-3'!B31,FLIGHTS!$D$3:$E$38,2))</f>
        <v>#N/A</v>
      </c>
      <c r="I33" s="164"/>
      <c r="J33" s="201" t="e">
        <f>VLOOKUP('Sheet-3'!C31,FLIGHTS!$G$3:$I$38,3)</f>
        <v>#N/A</v>
      </c>
      <c r="K33" s="202" t="e">
        <f>IF(C33="","",VLOOKUP('Sheet-3'!C31,FLIGHTS!$G$3:$H$38,2))</f>
        <v>#N/A</v>
      </c>
      <c r="L33" s="164"/>
      <c r="M33" s="201" t="e">
        <f>VLOOKUP('Sheet-3'!D31,FLIGHTS!$J$3:$L$38,3)</f>
        <v>#N/A</v>
      </c>
      <c r="N33" s="202" t="e">
        <f>IF(C33="","",VLOOKUP('Sheet-3'!D31,FLIGHTS!$J$3:$K$38,2))</f>
        <v>#N/A</v>
      </c>
      <c r="O33" s="164"/>
      <c r="Q33" s="25"/>
      <c r="S33" s="30" t="str">
        <f t="shared" si="6"/>
        <v xml:space="preserve"> </v>
      </c>
      <c r="T33" s="2" t="e">
        <f t="shared" si="7"/>
        <v>#N/A</v>
      </c>
      <c r="U33" s="3" t="e">
        <f t="shared" si="8"/>
        <v>#N/A</v>
      </c>
      <c r="Y33" s="100" t="e">
        <f>IF(U33=0," ",IF(COUNTIF($U$5:$U$40,$U33)&gt;1,MAX($Y$5:$Y32)+0.01,0))</f>
        <v>#N/A</v>
      </c>
      <c r="Z33" s="100" t="str">
        <f t="shared" si="9"/>
        <v/>
      </c>
      <c r="AA33" s="100" t="e">
        <f t="shared" si="0"/>
        <v>#N/A</v>
      </c>
      <c r="AB33" s="100" t="e">
        <f t="shared" si="1"/>
        <v>#N/A</v>
      </c>
      <c r="AC33" s="100" t="e">
        <f t="shared" si="2"/>
        <v>#N/A</v>
      </c>
      <c r="AD33" s="100" t="e">
        <f t="shared" si="3"/>
        <v>#N/A</v>
      </c>
      <c r="AE33" s="100" t="e">
        <f t="shared" si="11"/>
        <v>#N/A</v>
      </c>
      <c r="AF33" s="101" t="str">
        <f t="shared" si="10"/>
        <v xml:space="preserve"> </v>
      </c>
    </row>
    <row r="34" spans="1:32" x14ac:dyDescent="0.2">
      <c r="A34" t="e">
        <f t="shared" si="5"/>
        <v>#N/A</v>
      </c>
      <c r="B34" s="164"/>
      <c r="C34" s="202" t="e">
        <f>IF(C33&lt;FLIGHTS!Q$2,C33+1,"")</f>
        <v>#N/A</v>
      </c>
      <c r="D34" s="201" t="str">
        <f>IF(FLIGHTS!C32="","",(ABS(0.2*FLIGHTS!C32))+((G34*0.15+J34*0.1+M34*0.05)))</f>
        <v/>
      </c>
      <c r="E34" s="202" t="e">
        <f>IF(C34="","",VLOOKUP('Sheet-3'!A32,FLIGHTS!$A$3:$B$38,2))</f>
        <v>#N/A</v>
      </c>
      <c r="F34" s="164"/>
      <c r="G34" s="201" t="e">
        <f>VLOOKUP('Sheet-3'!B32,FLIGHTS!$D$3:$F$38,3)</f>
        <v>#N/A</v>
      </c>
      <c r="H34" s="202" t="e">
        <f>IF(C34="","",VLOOKUP('Sheet-3'!B32,FLIGHTS!$D$3:$E$38,2))</f>
        <v>#N/A</v>
      </c>
      <c r="I34" s="164"/>
      <c r="J34" s="201" t="e">
        <f>VLOOKUP('Sheet-3'!C32,FLIGHTS!$G$3:$I$38,3)</f>
        <v>#N/A</v>
      </c>
      <c r="K34" s="202" t="e">
        <f>IF(C34="","",VLOOKUP('Sheet-3'!C32,FLIGHTS!$G$3:$H$38,2))</f>
        <v>#N/A</v>
      </c>
      <c r="L34" s="164"/>
      <c r="M34" s="201" t="e">
        <f>VLOOKUP('Sheet-3'!D32,FLIGHTS!$J$3:$L$38,3)</f>
        <v>#N/A</v>
      </c>
      <c r="N34" s="202" t="e">
        <f>IF(C34="","",VLOOKUP('Sheet-3'!D32,FLIGHTS!$J$3:$K$38,2))</f>
        <v>#N/A</v>
      </c>
      <c r="O34" s="164"/>
      <c r="Q34" s="25"/>
      <c r="S34" s="30" t="str">
        <f t="shared" si="6"/>
        <v xml:space="preserve"> </v>
      </c>
      <c r="T34" s="2" t="e">
        <f t="shared" si="7"/>
        <v>#N/A</v>
      </c>
      <c r="U34" s="3" t="e">
        <f t="shared" si="8"/>
        <v>#N/A</v>
      </c>
      <c r="Y34" s="100" t="e">
        <f>IF(U34=0," ",IF(COUNTIF($U$5:$U$40,$U34)&gt;1,MAX($Y$5:$Y33)+0.01,0))</f>
        <v>#N/A</v>
      </c>
      <c r="Z34" s="100" t="str">
        <f t="shared" si="9"/>
        <v/>
      </c>
      <c r="AA34" s="100" t="e">
        <f t="shared" si="0"/>
        <v>#N/A</v>
      </c>
      <c r="AB34" s="100" t="e">
        <f t="shared" si="1"/>
        <v>#N/A</v>
      </c>
      <c r="AC34" s="100" t="e">
        <f t="shared" si="2"/>
        <v>#N/A</v>
      </c>
      <c r="AD34" s="100" t="e">
        <f t="shared" si="3"/>
        <v>#N/A</v>
      </c>
      <c r="AE34" s="100" t="e">
        <f t="shared" si="11"/>
        <v>#N/A</v>
      </c>
      <c r="AF34" s="101" t="str">
        <f t="shared" si="10"/>
        <v xml:space="preserve"> </v>
      </c>
    </row>
    <row r="35" spans="1:32" x14ac:dyDescent="0.2">
      <c r="A35" t="e">
        <f t="shared" si="5"/>
        <v>#N/A</v>
      </c>
      <c r="B35" s="164"/>
      <c r="C35" s="202" t="e">
        <f>IF(C34&lt;FLIGHTS!Q$2,C34+1,"")</f>
        <v>#N/A</v>
      </c>
      <c r="D35" s="201" t="str">
        <f>IF(FLIGHTS!C33="","",(ABS(0.2*FLIGHTS!C33))+((G35*0.15+J35*0.1+M35*0.05)))</f>
        <v/>
      </c>
      <c r="E35" s="202" t="e">
        <f>IF(C35="","",VLOOKUP('Sheet-3'!A33,FLIGHTS!$A$3:$B$38,2))</f>
        <v>#N/A</v>
      </c>
      <c r="F35" s="164"/>
      <c r="G35" s="201" t="e">
        <f>VLOOKUP('Sheet-3'!B33,FLIGHTS!$D$3:$F$38,3)</f>
        <v>#N/A</v>
      </c>
      <c r="H35" s="202" t="e">
        <f>IF(C35="","",VLOOKUP('Sheet-3'!B33,FLIGHTS!$D$3:$E$38,2))</f>
        <v>#N/A</v>
      </c>
      <c r="I35" s="164"/>
      <c r="J35" s="201" t="e">
        <f>VLOOKUP('Sheet-3'!C33,FLIGHTS!$G$3:$I$38,3)</f>
        <v>#N/A</v>
      </c>
      <c r="K35" s="202" t="e">
        <f>IF(C35="","",VLOOKUP('Sheet-3'!C33,FLIGHTS!$G$3:$H$38,2))</f>
        <v>#N/A</v>
      </c>
      <c r="L35" s="164"/>
      <c r="M35" s="201" t="e">
        <f>VLOOKUP('Sheet-3'!D33,FLIGHTS!$J$3:$L$38,3)</f>
        <v>#N/A</v>
      </c>
      <c r="N35" s="202" t="e">
        <f>IF(C35="","",VLOOKUP('Sheet-3'!D33,FLIGHTS!$J$3:$K$38,2))</f>
        <v>#N/A</v>
      </c>
      <c r="O35" s="164"/>
      <c r="Q35" s="25"/>
      <c r="S35" s="30" t="str">
        <f t="shared" si="6"/>
        <v xml:space="preserve"> </v>
      </c>
      <c r="T35" s="2" t="e">
        <f t="shared" si="7"/>
        <v>#N/A</v>
      </c>
      <c r="U35" s="3" t="e">
        <f t="shared" si="8"/>
        <v>#N/A</v>
      </c>
      <c r="Y35" s="100" t="e">
        <f>IF(U35=0," ",IF(COUNTIF($U$5:$U$40,$U35)&gt;1,MAX($Y$5:$Y34)+0.01,0))</f>
        <v>#N/A</v>
      </c>
      <c r="Z35" s="100" t="str">
        <f t="shared" si="9"/>
        <v/>
      </c>
      <c r="AA35" s="100" t="e">
        <f t="shared" si="0"/>
        <v>#N/A</v>
      </c>
      <c r="AB35" s="100" t="e">
        <f t="shared" si="1"/>
        <v>#N/A</v>
      </c>
      <c r="AC35" s="100" t="e">
        <f t="shared" si="2"/>
        <v>#N/A</v>
      </c>
      <c r="AD35" s="100" t="e">
        <f t="shared" si="3"/>
        <v>#N/A</v>
      </c>
      <c r="AE35" s="100" t="e">
        <f t="shared" si="11"/>
        <v>#N/A</v>
      </c>
      <c r="AF35" s="101" t="str">
        <f t="shared" si="10"/>
        <v xml:space="preserve"> </v>
      </c>
    </row>
    <row r="36" spans="1:32" x14ac:dyDescent="0.2">
      <c r="A36" t="e">
        <f t="shared" si="5"/>
        <v>#N/A</v>
      </c>
      <c r="B36" s="164"/>
      <c r="C36" s="202" t="e">
        <f>IF(C35&lt;FLIGHTS!Q$2,C35+1,"")</f>
        <v>#N/A</v>
      </c>
      <c r="D36" s="201" t="str">
        <f>IF(FLIGHTS!C34="","",(ABS(0.2*FLIGHTS!C34))+((G36*0.15+J36*0.1+M36*0.05)))</f>
        <v/>
      </c>
      <c r="E36" s="202" t="e">
        <f>IF(C36="","",VLOOKUP('Sheet-3'!A34,FLIGHTS!$A$3:$B$38,2))</f>
        <v>#N/A</v>
      </c>
      <c r="F36" s="164"/>
      <c r="G36" s="201" t="e">
        <f>VLOOKUP('Sheet-3'!B34,FLIGHTS!$D$3:$F$38,3)</f>
        <v>#N/A</v>
      </c>
      <c r="H36" s="202" t="e">
        <f>IF(C36="","",VLOOKUP('Sheet-3'!B34,FLIGHTS!$D$3:$E$38,2))</f>
        <v>#N/A</v>
      </c>
      <c r="I36" s="164"/>
      <c r="J36" s="201" t="e">
        <f>VLOOKUP('Sheet-3'!C34,FLIGHTS!$G$3:$I$38,3)</f>
        <v>#N/A</v>
      </c>
      <c r="K36" s="202" t="e">
        <f>IF(C36="","",VLOOKUP('Sheet-3'!C34,FLIGHTS!$G$3:$H$38,2))</f>
        <v>#N/A</v>
      </c>
      <c r="L36" s="164"/>
      <c r="M36" s="201" t="e">
        <f>VLOOKUP('Sheet-3'!D34,FLIGHTS!$J$3:$L$38,3)</f>
        <v>#N/A</v>
      </c>
      <c r="N36" s="202" t="e">
        <f>IF(C36="","",VLOOKUP('Sheet-3'!D34,FLIGHTS!$J$3:$K$38,2))</f>
        <v>#N/A</v>
      </c>
      <c r="O36" s="164"/>
      <c r="Q36" s="25"/>
      <c r="S36" s="30" t="str">
        <f t="shared" si="6"/>
        <v xml:space="preserve"> </v>
      </c>
      <c r="T36" s="2" t="e">
        <f t="shared" si="7"/>
        <v>#N/A</v>
      </c>
      <c r="U36" s="3" t="e">
        <f t="shared" si="8"/>
        <v>#N/A</v>
      </c>
      <c r="Y36" s="100" t="e">
        <f>IF(U36=0," ",IF(COUNTIF($U$5:$U$40,$U36)&gt;1,MAX($Y$5:$Y35)+0.01,0))</f>
        <v>#N/A</v>
      </c>
      <c r="Z36" s="100" t="str">
        <f t="shared" si="9"/>
        <v/>
      </c>
      <c r="AA36" s="100" t="e">
        <f t="shared" si="0"/>
        <v>#N/A</v>
      </c>
      <c r="AB36" s="100" t="e">
        <f t="shared" si="1"/>
        <v>#N/A</v>
      </c>
      <c r="AC36" s="100" t="e">
        <f t="shared" si="2"/>
        <v>#N/A</v>
      </c>
      <c r="AD36" s="100" t="e">
        <f t="shared" si="3"/>
        <v>#N/A</v>
      </c>
      <c r="AE36" s="100" t="e">
        <f t="shared" si="11"/>
        <v>#N/A</v>
      </c>
      <c r="AF36" s="101" t="str">
        <f t="shared" si="10"/>
        <v xml:space="preserve"> </v>
      </c>
    </row>
    <row r="37" spans="1:32" x14ac:dyDescent="0.2">
      <c r="A37" t="e">
        <f t="shared" si="5"/>
        <v>#N/A</v>
      </c>
      <c r="B37" s="164"/>
      <c r="C37" s="202" t="e">
        <f>IF(C36&lt;FLIGHTS!Q$2,C36+1,"")</f>
        <v>#N/A</v>
      </c>
      <c r="D37" s="201" t="str">
        <f>IF(FLIGHTS!C35="","",(ABS(0.2*FLIGHTS!C35))+((G37*0.15+J37*0.1+M37*0.05)))</f>
        <v/>
      </c>
      <c r="E37" s="202" t="e">
        <f>IF(C37="","",VLOOKUP('Sheet-3'!A35,FLIGHTS!$A$3:$B$38,2))</f>
        <v>#N/A</v>
      </c>
      <c r="F37" s="164"/>
      <c r="G37" s="201" t="e">
        <f>VLOOKUP('Sheet-3'!B35,FLIGHTS!$D$3:$F$38,3)</f>
        <v>#N/A</v>
      </c>
      <c r="H37" s="202" t="e">
        <f>IF(C37="","",VLOOKUP('Sheet-3'!B35,FLIGHTS!$D$3:$E$38,2))</f>
        <v>#N/A</v>
      </c>
      <c r="I37" s="164"/>
      <c r="J37" s="201" t="e">
        <f>VLOOKUP('Sheet-3'!C35,FLIGHTS!$G$3:$I$38,3)</f>
        <v>#N/A</v>
      </c>
      <c r="K37" s="202" t="e">
        <f>IF(C37="","",VLOOKUP('Sheet-3'!C35,FLIGHTS!$G$3:$H$38,2))</f>
        <v>#N/A</v>
      </c>
      <c r="L37" s="164"/>
      <c r="M37" s="201" t="e">
        <f>VLOOKUP('Sheet-3'!D35,FLIGHTS!$J$3:$L$38,3)</f>
        <v>#N/A</v>
      </c>
      <c r="N37" s="202" t="e">
        <f>IF(C37="","",VLOOKUP('Sheet-3'!D35,FLIGHTS!$J$3:$K$38,2))</f>
        <v>#N/A</v>
      </c>
      <c r="O37" s="164"/>
      <c r="Q37" s="25"/>
      <c r="S37" s="30" t="str">
        <f t="shared" si="6"/>
        <v xml:space="preserve"> </v>
      </c>
      <c r="T37" s="2" t="e">
        <f t="shared" si="7"/>
        <v>#N/A</v>
      </c>
      <c r="U37" s="3" t="e">
        <f t="shared" si="8"/>
        <v>#N/A</v>
      </c>
      <c r="Y37" s="100" t="e">
        <f>IF(U37=0," ",IF(COUNTIF($U$5:$U$40,$U37)&gt;1,MAX($Y$5:$Y36)+0.01,0))</f>
        <v>#N/A</v>
      </c>
      <c r="Z37" s="100" t="str">
        <f t="shared" si="9"/>
        <v/>
      </c>
      <c r="AA37" s="100" t="e">
        <f t="shared" si="0"/>
        <v>#N/A</v>
      </c>
      <c r="AB37" s="100" t="e">
        <f t="shared" si="1"/>
        <v>#N/A</v>
      </c>
      <c r="AC37" s="100" t="e">
        <f t="shared" si="2"/>
        <v>#N/A</v>
      </c>
      <c r="AD37" s="100" t="e">
        <f t="shared" si="3"/>
        <v>#N/A</v>
      </c>
      <c r="AE37" s="100" t="e">
        <f t="shared" si="11"/>
        <v>#N/A</v>
      </c>
      <c r="AF37" s="101" t="str">
        <f t="shared" si="10"/>
        <v xml:space="preserve"> </v>
      </c>
    </row>
    <row r="38" spans="1:32" x14ac:dyDescent="0.2">
      <c r="A38" t="e">
        <f t="shared" si="5"/>
        <v>#N/A</v>
      </c>
      <c r="B38" s="164"/>
      <c r="C38" s="202" t="e">
        <f>IF(C37&lt;FLIGHTS!Q$2,C37+1,"")</f>
        <v>#N/A</v>
      </c>
      <c r="D38" s="201" t="str">
        <f>IF(FLIGHTS!C36="","",(ABS(0.2*FLIGHTS!C36))+((G38*0.15+J38*0.1+M38*0.05)))</f>
        <v/>
      </c>
      <c r="E38" s="202" t="e">
        <f>IF(C38="","",VLOOKUP('Sheet-3'!A36,FLIGHTS!$A$3:$B$38,2))</f>
        <v>#N/A</v>
      </c>
      <c r="F38" s="164"/>
      <c r="G38" s="201" t="e">
        <f>VLOOKUP('Sheet-3'!B36,FLIGHTS!$D$3:$F$38,3)</f>
        <v>#N/A</v>
      </c>
      <c r="H38" s="202" t="e">
        <f>IF(C38="","",VLOOKUP('Sheet-3'!B36,FLIGHTS!$D$3:$E$38,2))</f>
        <v>#N/A</v>
      </c>
      <c r="I38" s="164"/>
      <c r="J38" s="201" t="e">
        <f>VLOOKUP('Sheet-3'!C36,FLIGHTS!$G$3:$I$38,3)</f>
        <v>#N/A</v>
      </c>
      <c r="K38" s="202" t="e">
        <f>IF(C38="","",VLOOKUP('Sheet-3'!C36,FLIGHTS!$G$3:$H$38,2))</f>
        <v>#N/A</v>
      </c>
      <c r="L38" s="164"/>
      <c r="M38" s="201" t="e">
        <f>VLOOKUP('Sheet-3'!D36,FLIGHTS!$J$3:$L$38,3)</f>
        <v>#N/A</v>
      </c>
      <c r="N38" s="202" t="e">
        <f>IF(C38="","",VLOOKUP('Sheet-3'!D36,FLIGHTS!$J$3:$K$38,2))</f>
        <v>#N/A</v>
      </c>
      <c r="O38" s="164"/>
      <c r="Q38" s="25"/>
      <c r="S38" s="30" t="str">
        <f t="shared" si="6"/>
        <v xml:space="preserve"> </v>
      </c>
      <c r="T38" s="2" t="e">
        <f t="shared" si="7"/>
        <v>#N/A</v>
      </c>
      <c r="U38" s="3" t="e">
        <f t="shared" si="8"/>
        <v>#N/A</v>
      </c>
      <c r="Y38" s="100" t="e">
        <f>IF(U38=0," ",IF(COUNTIF($U$5:$U$40,$U38)&gt;1,MAX($Y$5:$Y37)+0.01,0))</f>
        <v>#N/A</v>
      </c>
      <c r="Z38" s="100" t="str">
        <f t="shared" si="9"/>
        <v/>
      </c>
      <c r="AA38" s="100" t="e">
        <f t="shared" si="0"/>
        <v>#N/A</v>
      </c>
      <c r="AB38" s="100" t="e">
        <f t="shared" si="1"/>
        <v>#N/A</v>
      </c>
      <c r="AC38" s="100" t="e">
        <f t="shared" si="2"/>
        <v>#N/A</v>
      </c>
      <c r="AD38" s="100" t="e">
        <f t="shared" si="3"/>
        <v>#N/A</v>
      </c>
      <c r="AE38" s="100" t="e">
        <f t="shared" si="11"/>
        <v>#N/A</v>
      </c>
      <c r="AF38" s="101" t="str">
        <f t="shared" si="10"/>
        <v xml:space="preserve"> </v>
      </c>
    </row>
    <row r="39" spans="1:32" x14ac:dyDescent="0.2">
      <c r="A39" t="e">
        <f t="shared" si="5"/>
        <v>#N/A</v>
      </c>
      <c r="B39" s="164"/>
      <c r="C39" s="202" t="e">
        <f>IF(C38&lt;FLIGHTS!Q$2,C38+1,"")</f>
        <v>#N/A</v>
      </c>
      <c r="D39" s="201" t="str">
        <f>IF(FLIGHTS!C37="","",(ABS(0.2*FLIGHTS!C37))+((G39*0.15+J39*0.1+M39*0.05)))</f>
        <v/>
      </c>
      <c r="E39" s="202" t="e">
        <f>IF(C39="","",VLOOKUP('Sheet-3'!A37,FLIGHTS!$A$3:$B$38,2))</f>
        <v>#N/A</v>
      </c>
      <c r="F39" s="164"/>
      <c r="G39" s="201" t="e">
        <f>VLOOKUP('Sheet-3'!B37,FLIGHTS!$D$3:$F$38,3)</f>
        <v>#N/A</v>
      </c>
      <c r="H39" s="202" t="e">
        <f>IF(C39="","",VLOOKUP('Sheet-3'!B37,FLIGHTS!$D$3:$E$38,2))</f>
        <v>#N/A</v>
      </c>
      <c r="I39" s="164"/>
      <c r="J39" s="201" t="e">
        <f>VLOOKUP('Sheet-3'!C37,FLIGHTS!$G$3:$I$38,3)</f>
        <v>#N/A</v>
      </c>
      <c r="K39" s="202" t="e">
        <f>IF(C39="","",VLOOKUP('Sheet-3'!C37,FLIGHTS!$G$3:$H$38,2))</f>
        <v>#N/A</v>
      </c>
      <c r="L39" s="164"/>
      <c r="M39" s="201" t="e">
        <f>VLOOKUP('Sheet-3'!D37,FLIGHTS!$J$3:$L$38,3)</f>
        <v>#N/A</v>
      </c>
      <c r="N39" s="202" t="e">
        <f>IF(C39="","",VLOOKUP('Sheet-3'!D37,FLIGHTS!$J$3:$K$38,2))</f>
        <v>#N/A</v>
      </c>
      <c r="O39" s="164"/>
      <c r="Q39" s="25"/>
      <c r="S39" s="30" t="str">
        <f t="shared" si="6"/>
        <v xml:space="preserve"> </v>
      </c>
      <c r="T39" s="2" t="e">
        <f t="shared" si="7"/>
        <v>#N/A</v>
      </c>
      <c r="U39" s="3" t="e">
        <f t="shared" si="8"/>
        <v>#N/A</v>
      </c>
      <c r="Y39" s="100" t="e">
        <f>IF(U39=0," ",IF(COUNTIF($U$5:$U$40,$U39)&gt;1,MAX($Y$5:$Y38)+0.01,0))</f>
        <v>#N/A</v>
      </c>
      <c r="Z39" s="100" t="str">
        <f t="shared" si="9"/>
        <v/>
      </c>
      <c r="AA39" s="100" t="e">
        <f t="shared" si="0"/>
        <v>#N/A</v>
      </c>
      <c r="AB39" s="100" t="e">
        <f t="shared" si="1"/>
        <v>#N/A</v>
      </c>
      <c r="AC39" s="100" t="e">
        <f t="shared" si="2"/>
        <v>#N/A</v>
      </c>
      <c r="AD39" s="100" t="e">
        <f t="shared" si="3"/>
        <v>#N/A</v>
      </c>
      <c r="AE39" s="100" t="e">
        <f t="shared" si="11"/>
        <v>#N/A</v>
      </c>
      <c r="AF39" s="101" t="str">
        <f t="shared" si="10"/>
        <v xml:space="preserve"> </v>
      </c>
    </row>
    <row r="40" spans="1:32" x14ac:dyDescent="0.2">
      <c r="A40" t="e">
        <f t="shared" si="5"/>
        <v>#N/A</v>
      </c>
      <c r="B40" s="164"/>
      <c r="C40" s="202" t="e">
        <f>IF(C39&lt;FLIGHTS!Q$2,C39+1,"")</f>
        <v>#N/A</v>
      </c>
      <c r="D40" s="201" t="str">
        <f>IF(FLIGHTS!C38="","",(ABS(0.2*FLIGHTS!C38))+((G40*0.15+J40*0.1+M40*0.05)))</f>
        <v/>
      </c>
      <c r="E40" s="202" t="e">
        <f>IF(C40="","",VLOOKUP('Sheet-3'!A38,FLIGHTS!$A$3:$B$38,2))</f>
        <v>#N/A</v>
      </c>
      <c r="F40" s="164"/>
      <c r="G40" s="201" t="e">
        <f>VLOOKUP('Sheet-3'!B38,FLIGHTS!$D$3:$F$38,3)</f>
        <v>#N/A</v>
      </c>
      <c r="H40" s="202" t="e">
        <f>IF(C40="","",VLOOKUP('Sheet-3'!B38,FLIGHTS!$D$3:$E$38,2))</f>
        <v>#N/A</v>
      </c>
      <c r="I40" s="164"/>
      <c r="J40" s="201" t="e">
        <f>VLOOKUP('Sheet-3'!C38,FLIGHTS!$G$3:$I$38,3)</f>
        <v>#N/A</v>
      </c>
      <c r="K40" s="202" t="e">
        <f>IF(C40="","",VLOOKUP('Sheet-3'!C38,FLIGHTS!$G$3:$H$38,2))</f>
        <v>#N/A</v>
      </c>
      <c r="L40" s="164"/>
      <c r="M40" s="201" t="e">
        <f>VLOOKUP('Sheet-3'!D38,FLIGHTS!$J$3:$L$38,3)</f>
        <v>#N/A</v>
      </c>
      <c r="N40" s="202" t="e">
        <f>IF(C40="","",VLOOKUP('Sheet-3'!D38,FLIGHTS!$J$3:$K$38,2))</f>
        <v>#N/A</v>
      </c>
      <c r="O40" s="164"/>
      <c r="Q40" s="25"/>
      <c r="S40" s="30" t="str">
        <f t="shared" si="6"/>
        <v xml:space="preserve"> </v>
      </c>
      <c r="T40" s="2" t="e">
        <f t="shared" si="7"/>
        <v>#N/A</v>
      </c>
      <c r="U40" s="3" t="e">
        <f t="shared" si="8"/>
        <v>#N/A</v>
      </c>
      <c r="Y40" s="100" t="e">
        <f>IF(U40=0," ",IF(COUNTIF($U$5:$U$40,$U40)&gt;1,MAX($Y$5:$Y39)+0.01,0))</f>
        <v>#N/A</v>
      </c>
      <c r="Z40" s="100" t="str">
        <f t="shared" si="9"/>
        <v/>
      </c>
      <c r="AA40" s="100" t="e">
        <f t="shared" si="0"/>
        <v>#N/A</v>
      </c>
      <c r="AB40" s="100" t="e">
        <f t="shared" si="1"/>
        <v>#N/A</v>
      </c>
      <c r="AC40" s="100" t="e">
        <f t="shared" si="2"/>
        <v>#N/A</v>
      </c>
      <c r="AD40" s="100" t="e">
        <f t="shared" si="3"/>
        <v>#N/A</v>
      </c>
      <c r="AE40" s="100" t="e">
        <f t="shared" si="11"/>
        <v>#N/A</v>
      </c>
      <c r="AF40" s="101" t="str">
        <f t="shared" si="10"/>
        <v xml:space="preserve"> </v>
      </c>
    </row>
    <row r="47" spans="1:32" x14ac:dyDescent="0.2">
      <c r="F47" s="225"/>
      <c r="I47" s="225"/>
      <c r="L47" s="225"/>
      <c r="O47" s="225"/>
    </row>
    <row r="48" spans="1:32" x14ac:dyDescent="0.2">
      <c r="F48" s="225"/>
      <c r="I48" s="225"/>
      <c r="L48" s="225"/>
      <c r="O48" s="225"/>
    </row>
    <row r="49" spans="6:15" x14ac:dyDescent="0.2">
      <c r="F49" s="225"/>
      <c r="I49" s="225"/>
      <c r="L49" s="225"/>
      <c r="O49" s="225"/>
    </row>
    <row r="50" spans="6:15" x14ac:dyDescent="0.2">
      <c r="F50" s="225"/>
      <c r="I50" s="225"/>
      <c r="L50" s="225"/>
      <c r="O50" s="225"/>
    </row>
    <row r="51" spans="6:15" x14ac:dyDescent="0.2">
      <c r="F51" s="225"/>
      <c r="I51" s="225"/>
      <c r="L51" s="225"/>
      <c r="O51" s="225"/>
    </row>
    <row r="52" spans="6:15" x14ac:dyDescent="0.2">
      <c r="F52" s="225"/>
      <c r="I52" s="225"/>
      <c r="L52" s="225"/>
      <c r="O52" s="225"/>
    </row>
    <row r="53" spans="6:15" x14ac:dyDescent="0.2">
      <c r="F53" s="225"/>
      <c r="I53" s="225"/>
      <c r="L53" s="225"/>
      <c r="O53" s="225"/>
    </row>
    <row r="54" spans="6:15" x14ac:dyDescent="0.2">
      <c r="F54" s="225"/>
      <c r="I54" s="225"/>
      <c r="L54" s="225"/>
      <c r="O54" s="225"/>
    </row>
    <row r="55" spans="6:15" x14ac:dyDescent="0.2">
      <c r="F55" s="225"/>
      <c r="I55" s="225"/>
      <c r="L55" s="225"/>
      <c r="O55" s="225"/>
    </row>
    <row r="56" spans="6:15" x14ac:dyDescent="0.2">
      <c r="F56" s="225"/>
      <c r="I56" s="225"/>
      <c r="L56" s="225"/>
      <c r="O56" s="225"/>
    </row>
  </sheetData>
  <sheetProtection sheet="1" selectLockedCells="1"/>
  <mergeCells count="8">
    <mergeCell ref="W7:W8"/>
    <mergeCell ref="W9:W10"/>
    <mergeCell ref="B2:S2"/>
    <mergeCell ref="B1:E1"/>
    <mergeCell ref="H1:K1"/>
    <mergeCell ref="N1:P1"/>
    <mergeCell ref="W3:W4"/>
    <mergeCell ref="W5:W6"/>
  </mergeCells>
  <phoneticPr fontId="0" type="noConversion"/>
  <printOptions horizontalCentered="1" verticalCentered="1"/>
  <pageMargins left="0.5" right="0.5" top="0.5" bottom="0.5" header="0.5" footer="0.5"/>
  <pageSetup scale="75" orientation="landscape" horizontalDpi="4294967295" r:id="rId1"/>
  <headerFooter alignWithMargins="0"/>
  <ignoredErrors>
    <ignoredError sqref="B1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1"/>
  <sheetViews>
    <sheetView showZeros="0" topLeftCell="C4" zoomScale="75" zoomScaleNormal="75" workbookViewId="0">
      <selection activeCell="E6" sqref="E6"/>
    </sheetView>
  </sheetViews>
  <sheetFormatPr defaultRowHeight="12.75" x14ac:dyDescent="0.2"/>
  <cols>
    <col min="1" max="1" width="0" hidden="1" customWidth="1"/>
    <col min="2" max="2" width="8.28515625" style="2" bestFit="1" customWidth="1"/>
    <col min="3" max="3" width="26.140625" customWidth="1"/>
    <col min="4" max="4" width="3.28515625" customWidth="1"/>
    <col min="5" max="5" width="11" bestFit="1" customWidth="1"/>
    <col min="6" max="7" width="9.85546875" bestFit="1" customWidth="1"/>
    <col min="8" max="8" width="1.7109375" customWidth="1"/>
    <col min="9" max="9" width="12.28515625" customWidth="1"/>
    <col min="10" max="10" width="9.7109375" style="35" hidden="1" customWidth="1"/>
    <col min="11" max="11" width="11" bestFit="1" customWidth="1"/>
    <col min="12" max="12" width="9.140625" hidden="1" customWidth="1"/>
    <col min="13" max="13" width="11" bestFit="1" customWidth="1"/>
    <col min="14" max="14" width="9.140625" hidden="1" customWidth="1"/>
    <col min="15" max="15" width="11" bestFit="1" customWidth="1"/>
    <col min="16" max="16" width="13.7109375" hidden="1" customWidth="1"/>
    <col min="17" max="17" width="11.5703125" customWidth="1"/>
    <col min="19" max="23" width="9.140625" hidden="1" customWidth="1"/>
  </cols>
  <sheetData>
    <row r="1" spans="1:27" s="65" customFormat="1" ht="30" customHeight="1" thickBot="1" x14ac:dyDescent="0.4">
      <c r="B1" s="306">
        <f>'Day-1'!B1</f>
        <v>0</v>
      </c>
      <c r="C1" s="306"/>
      <c r="D1" s="306"/>
      <c r="E1" s="306"/>
      <c r="F1" s="306"/>
      <c r="G1" s="306"/>
      <c r="H1" s="306"/>
      <c r="I1" s="306"/>
      <c r="J1" s="306"/>
      <c r="K1" s="306"/>
      <c r="L1" s="306"/>
      <c r="M1" s="306"/>
      <c r="N1" s="306"/>
      <c r="O1" s="306"/>
      <c r="P1" s="306"/>
      <c r="Q1" s="306"/>
    </row>
    <row r="2" spans="1:27" ht="27" customHeight="1" thickBot="1" x14ac:dyDescent="0.25">
      <c r="B2" s="300" t="s">
        <v>27</v>
      </c>
      <c r="C2" s="301"/>
      <c r="D2" s="301"/>
      <c r="E2" s="301"/>
      <c r="F2" s="301"/>
      <c r="G2" s="301"/>
      <c r="H2" s="301"/>
      <c r="I2" s="302"/>
      <c r="J2" s="32"/>
      <c r="K2" s="285" t="s">
        <v>34</v>
      </c>
      <c r="L2" s="303"/>
      <c r="M2" s="303"/>
      <c r="N2" s="303"/>
      <c r="O2" s="303"/>
      <c r="P2" s="304"/>
      <c r="Q2" s="3"/>
    </row>
    <row r="3" spans="1:27" ht="27" customHeight="1" x14ac:dyDescent="0.25">
      <c r="B3" s="63"/>
      <c r="C3" s="50"/>
      <c r="D3" s="50"/>
      <c r="E3" s="50"/>
      <c r="F3" s="50"/>
      <c r="G3" s="50"/>
      <c r="H3" s="50"/>
      <c r="I3" s="64"/>
      <c r="J3" s="32"/>
      <c r="K3" s="305" t="s">
        <v>35</v>
      </c>
      <c r="L3" s="305"/>
      <c r="M3" s="305"/>
      <c r="N3" s="51"/>
      <c r="O3" s="57">
        <v>36</v>
      </c>
      <c r="P3" s="58"/>
      <c r="Q3" s="57">
        <v>36</v>
      </c>
    </row>
    <row r="4" spans="1:27" s="2" customFormat="1" ht="15.75" customHeight="1" x14ac:dyDescent="0.25">
      <c r="B4" s="36" t="s">
        <v>10</v>
      </c>
      <c r="C4" s="36" t="s">
        <v>0</v>
      </c>
      <c r="D4" s="36"/>
      <c r="E4" s="36" t="s">
        <v>6</v>
      </c>
      <c r="F4" s="36" t="s">
        <v>7</v>
      </c>
      <c r="G4" s="36" t="s">
        <v>8</v>
      </c>
      <c r="H4" s="36"/>
      <c r="I4" s="36" t="s">
        <v>9</v>
      </c>
      <c r="J4" s="37"/>
      <c r="K4" s="52" t="s">
        <v>28</v>
      </c>
      <c r="L4" s="52"/>
      <c r="M4" s="52" t="s">
        <v>29</v>
      </c>
      <c r="N4" s="53"/>
      <c r="O4" s="54" t="s">
        <v>30</v>
      </c>
      <c r="P4" s="3"/>
      <c r="Q4" s="39" t="s">
        <v>31</v>
      </c>
      <c r="Y4"/>
      <c r="Z4"/>
      <c r="AA4"/>
    </row>
    <row r="5" spans="1:27" ht="15" x14ac:dyDescent="0.2">
      <c r="B5" s="7"/>
      <c r="C5" s="9"/>
      <c r="D5" s="9"/>
      <c r="E5" s="9"/>
      <c r="F5" s="9"/>
      <c r="G5" s="9"/>
      <c r="H5" s="9"/>
      <c r="I5" s="9"/>
      <c r="J5" s="33"/>
    </row>
    <row r="6" spans="1:27" ht="15.75" customHeight="1" x14ac:dyDescent="0.2">
      <c r="A6" t="e">
        <f>P6</f>
        <v>#N/A</v>
      </c>
      <c r="B6" s="99">
        <v>1</v>
      </c>
      <c r="C6" s="8" t="e">
        <f>VLOOKUP(Sheet1!A4,FLIGHTS!$A$3:$B$38,2)</f>
        <v>#N/A</v>
      </c>
      <c r="D6" s="8"/>
      <c r="E6" s="40" t="e">
        <f>IF((VLOOKUP(C6,'Day-1'!$E$5:$S$40,2,FALSE)="A"),MAX('Day-1'!S5:S40),VLOOKUP(C6,'Day-1'!$E$5:$S$40,15,FALSE))</f>
        <v>#N/A</v>
      </c>
      <c r="F6" s="40" t="e">
        <f>IF((VLOOKUP(C6,'Day-2'!$E$5:$S$40,2,FALSE)="A"),MAX('Day-2'!S5:S40),VLOOKUP(C6,'Day-2'!$E$5:$S$40,15,FALSE))</f>
        <v>#N/A</v>
      </c>
      <c r="G6" s="40" t="e">
        <f>IF((VLOOKUP($C6,'Day-3'!$E$5:$S$40,2,FALSE)="A"),MAX('Day-3'!S5:S40),VLOOKUP($C6,'Day-3'!$E$5:$S$40,15,FALSE))</f>
        <v>#N/A</v>
      </c>
      <c r="H6" s="31"/>
      <c r="I6" s="31" t="e">
        <f t="shared" ref="I6:I41" si="0">IF(C6="","",SUM(E6:H6))</f>
        <v>#N/A</v>
      </c>
      <c r="J6" s="34" t="e">
        <f>RANK(E6,E$6:E$41,1)</f>
        <v>#N/A</v>
      </c>
      <c r="K6" s="8" t="e">
        <f>IF(VLOOKUP(C6,'Day-1'!$E$5:$T$40,16,FALSE)&gt;O$3," ",VLOOKUP(C6,'Day-1'!$E$5:$T$40,16,FALSE))</f>
        <v>#N/A</v>
      </c>
      <c r="L6" s="8" t="e">
        <f>RANK(F6,F$6:F$41,1)</f>
        <v>#N/A</v>
      </c>
      <c r="M6" s="8" t="e">
        <f>IF(VLOOKUP(C6,'Day-2'!$E$5:$T$40,16,FALSE)&gt;O$3," ",VLOOKUP(C6,'Day-2'!$E$5:$T$40,16,FALSE))</f>
        <v>#N/A</v>
      </c>
      <c r="N6" s="8" t="e">
        <f>RANK(G6,G$6:G$41,1)</f>
        <v>#N/A</v>
      </c>
      <c r="O6" s="8" t="e">
        <f>IF(VLOOKUP(C6,'Day-3'!$E$5:$T$40,16,FALSE)&gt;O$3," ",VLOOKUP(C6,'Day-3'!$E$5:$T$40,16,FALSE))</f>
        <v>#N/A</v>
      </c>
      <c r="P6" s="8" t="e">
        <f t="shared" ref="P6:P41" si="1">IF(C6="","",RANK(I6,I$6:I$41,1))</f>
        <v>#N/A</v>
      </c>
      <c r="Q6" s="8" t="e">
        <f>IF(P6&gt;$Q$3," ",P6)</f>
        <v>#N/A</v>
      </c>
      <c r="T6" t="e">
        <f t="shared" ref="T6:T41" si="2">IF(C6="","",Q6+S6)</f>
        <v>#N/A</v>
      </c>
      <c r="U6" t="e">
        <f t="shared" ref="U6:U41" si="3">IF(C6="","",RANK(T6,$T$6:$T$41,1))</f>
        <v>#N/A</v>
      </c>
      <c r="V6" t="e">
        <f>C6</f>
        <v>#N/A</v>
      </c>
    </row>
    <row r="7" spans="1:27" ht="15.75" customHeight="1" x14ac:dyDescent="0.2">
      <c r="A7" t="str">
        <f t="shared" ref="A7:A41" si="4">P7</f>
        <v/>
      </c>
      <c r="B7" s="99">
        <v>2</v>
      </c>
      <c r="C7" s="8" t="str">
        <f>VLOOKUP(Sheet1!A5,FLIGHTS!$A$3:$B$38,2)</f>
        <v/>
      </c>
      <c r="D7" s="8"/>
      <c r="E7" s="40" t="str">
        <f>IF((VLOOKUP(C7,'Day-1'!$E$5:$S$40,2,FALSE)="A"),MAX('Day-1'!S5:S40),VLOOKUP(C7,'Day-1'!$E$5:$S$40,15,FALSE))</f>
        <v xml:space="preserve"> </v>
      </c>
      <c r="F7" s="40" t="str">
        <f>IF((VLOOKUP(C7,'Day-2'!$E$5:$S$40,2,FALSE)="A"),MAX('Day-2'!S5:S40),VLOOKUP(C7,'Day-2'!$E$5:$S$40,15,FALSE))</f>
        <v xml:space="preserve"> </v>
      </c>
      <c r="G7" s="40" t="e">
        <f>IF((VLOOKUP(C7,'Day-3'!$E$5:$S$40,2,FALSE)="A"),MAX('Day-3'!S5:S40),VLOOKUP(C7,'Day-3'!$E$5:$S$40,15,FALSE))</f>
        <v>#N/A</v>
      </c>
      <c r="H7" s="31"/>
      <c r="I7" s="31" t="str">
        <f t="shared" si="0"/>
        <v/>
      </c>
      <c r="J7" s="34" t="e">
        <f t="shared" ref="J7:J41" si="5">RANK(E7,E$6:E$41,1)</f>
        <v>#VALUE!</v>
      </c>
      <c r="K7" s="8" t="e">
        <f>IF(VLOOKUP(C7,'Day-1'!$E$5:$T$40,16,FALSE)&gt;O$3," ",VLOOKUP(C7,'Day-1'!$E$5:$T$40,16,FALSE))</f>
        <v>#N/A</v>
      </c>
      <c r="L7" s="8" t="e">
        <f t="shared" ref="L7:L41" si="6">RANK(F7,F$6:F$41,1)</f>
        <v>#VALUE!</v>
      </c>
      <c r="M7" s="8" t="e">
        <f>IF(VLOOKUP(C7,'Day-2'!$E$5:$T$40,16,FALSE)&gt;O$3," ",VLOOKUP(C7,'Day-2'!$E$5:$T$40,16,FALSE))</f>
        <v>#N/A</v>
      </c>
      <c r="N7" s="8" t="e">
        <f t="shared" ref="N7:N41" si="7">RANK(G7,G$6:G$41,1)</f>
        <v>#N/A</v>
      </c>
      <c r="O7" s="8" t="e">
        <f>IF(VLOOKUP(C7,'Day-3'!$E$5:$T$40,16,FALSE)&gt;O$3," ",VLOOKUP(C7,'Day-3'!$E$5:$T$40,16,FALSE))</f>
        <v>#N/A</v>
      </c>
      <c r="P7" s="8" t="str">
        <f t="shared" si="1"/>
        <v/>
      </c>
      <c r="Q7" s="8" t="str">
        <f t="shared" ref="Q7:Q41" si="8">IF(P7&gt;$Q$3," ",P7)</f>
        <v xml:space="preserve"> </v>
      </c>
      <c r="S7">
        <f>IF(C7=0," ",IF(COUNTIF($Q$6:$Q$41,$Q7)&gt;1,MAX($S$5:$S6)+0.01,0))</f>
        <v>0.01</v>
      </c>
      <c r="T7" t="str">
        <f t="shared" si="2"/>
        <v/>
      </c>
      <c r="U7" t="str">
        <f t="shared" si="3"/>
        <v/>
      </c>
      <c r="V7" t="str">
        <f t="shared" ref="V7:V41" si="9">C7</f>
        <v/>
      </c>
    </row>
    <row r="8" spans="1:27" ht="15.75" customHeight="1" x14ac:dyDescent="0.2">
      <c r="A8" t="str">
        <f t="shared" si="4"/>
        <v/>
      </c>
      <c r="B8" s="99">
        <v>3</v>
      </c>
      <c r="C8" s="8" t="str">
        <f>VLOOKUP(Sheet1!A6,FLIGHTS!$A$3:$B$38,2)</f>
        <v/>
      </c>
      <c r="D8" s="8"/>
      <c r="E8" s="40" t="str">
        <f>IF((VLOOKUP(C8,'Day-1'!$E$5:$S$40,2,FALSE)="A"),MAX('Day-1'!S5:S40),VLOOKUP(C8,'Day-1'!$E$5:$S$40,15,FALSE))</f>
        <v xml:space="preserve"> </v>
      </c>
      <c r="F8" s="40" t="str">
        <f>IF((VLOOKUP(C8,'Day-2'!$E$5:$S$40,2,FALSE)="A"),MAX('Day-2'!S5:S40),VLOOKUP(C8,'Day-2'!$E$5:$S$40,15,FALSE))</f>
        <v xml:space="preserve"> </v>
      </c>
      <c r="G8" s="40" t="e">
        <f>IF((VLOOKUP($C8,'Day-3'!$E$5:$S$40,2,FALSE)="A"),MAX('Day-3'!S5:S40),VLOOKUP($C8,'Day-3'!$E$5:$S$40,15,FALSE))</f>
        <v>#N/A</v>
      </c>
      <c r="H8" s="31"/>
      <c r="I8" s="31" t="str">
        <f t="shared" si="0"/>
        <v/>
      </c>
      <c r="J8" s="34" t="e">
        <f t="shared" si="5"/>
        <v>#VALUE!</v>
      </c>
      <c r="K8" s="8" t="e">
        <f>IF(VLOOKUP(C8,'Day-1'!$E$5:$T$40,16,FALSE)&gt;O$3," ",VLOOKUP(C8,'Day-1'!$E$5:$T$40,16,FALSE))</f>
        <v>#N/A</v>
      </c>
      <c r="L8" s="8" t="e">
        <f t="shared" si="6"/>
        <v>#VALUE!</v>
      </c>
      <c r="M8" s="8" t="e">
        <f>IF(VLOOKUP(C8,'Day-2'!$E$5:$T$40,16,FALSE)&gt;O$3," ",VLOOKUP(C8,'Day-2'!$E$5:$T$40,16,FALSE))</f>
        <v>#N/A</v>
      </c>
      <c r="N8" s="8" t="e">
        <f t="shared" si="7"/>
        <v>#N/A</v>
      </c>
      <c r="O8" s="8" t="e">
        <f>IF(VLOOKUP(C8,'Day-3'!$E$5:$T$40,16,FALSE)&gt;O$3," ",VLOOKUP(C8,'Day-3'!$E$5:$T$40,16,FALSE))</f>
        <v>#N/A</v>
      </c>
      <c r="P8" s="8" t="str">
        <f t="shared" si="1"/>
        <v/>
      </c>
      <c r="Q8" s="8" t="str">
        <f t="shared" si="8"/>
        <v xml:space="preserve"> </v>
      </c>
      <c r="S8">
        <f>IF(C8=0," ",IF(COUNTIF($Q$6:$Q$41,$Q8)&gt;1,MAX($S$5:$S7)+0.01,0))</f>
        <v>0.02</v>
      </c>
      <c r="T8" t="str">
        <f t="shared" si="2"/>
        <v/>
      </c>
      <c r="U8" t="str">
        <f t="shared" si="3"/>
        <v/>
      </c>
      <c r="V8" t="str">
        <f t="shared" si="9"/>
        <v/>
      </c>
    </row>
    <row r="9" spans="1:27" ht="15.75" customHeight="1" x14ac:dyDescent="0.2">
      <c r="A9" t="str">
        <f t="shared" si="4"/>
        <v/>
      </c>
      <c r="B9" s="99">
        <v>4</v>
      </c>
      <c r="C9" s="8" t="str">
        <f>VLOOKUP(Sheet1!A7,FLIGHTS!$A$3:$B$38,2)</f>
        <v/>
      </c>
      <c r="D9" s="8"/>
      <c r="E9" s="40" t="str">
        <f>IF((VLOOKUP(C9,'Day-1'!$E$5:$S$40,2,FALSE)="A"),MAX('Day-1'!S5:S40),VLOOKUP(C9,'Day-1'!$E$5:$S$40,15,FALSE))</f>
        <v xml:space="preserve"> </v>
      </c>
      <c r="F9" s="40" t="str">
        <f>IF((VLOOKUP(C9,'Day-2'!$E$5:$S$40,2,FALSE)="A"),MAX('Day-2'!S5:S40),VLOOKUP(C9,'Day-2'!$E$5:$S$40,15,FALSE))</f>
        <v xml:space="preserve"> </v>
      </c>
      <c r="G9" s="40" t="e">
        <f>IF((VLOOKUP($C9,'Day-3'!$E$5:$S$40,2,FALSE)="A"),MAX('Day-3'!S5:S40),VLOOKUP($C9,'Day-3'!$E$5:$S$40,15,FALSE))</f>
        <v>#N/A</v>
      </c>
      <c r="H9" s="31"/>
      <c r="I9" s="31" t="str">
        <f t="shared" si="0"/>
        <v/>
      </c>
      <c r="J9" s="34" t="e">
        <f t="shared" si="5"/>
        <v>#VALUE!</v>
      </c>
      <c r="K9" s="8" t="e">
        <f>IF(VLOOKUP(C9,'Day-1'!$E$5:$T$40,16,FALSE)&gt;O$3," ",VLOOKUP(C9,'Day-1'!$E$5:$T$40,16,FALSE))</f>
        <v>#N/A</v>
      </c>
      <c r="L9" s="8" t="e">
        <f t="shared" si="6"/>
        <v>#VALUE!</v>
      </c>
      <c r="M9" s="8" t="e">
        <f>IF(VLOOKUP(C9,'Day-2'!$E$5:$T$40,16,FALSE)&gt;O$3," ",VLOOKUP(C9,'Day-2'!$E$5:$T$40,16,FALSE))</f>
        <v>#N/A</v>
      </c>
      <c r="N9" s="8" t="e">
        <f t="shared" si="7"/>
        <v>#N/A</v>
      </c>
      <c r="O9" s="8" t="e">
        <f>IF(VLOOKUP(C9,'Day-3'!$E$5:$T$40,16,FALSE)&gt;O$3," ",VLOOKUP(C9,'Day-3'!$E$5:$T$40,16,FALSE))</f>
        <v>#N/A</v>
      </c>
      <c r="P9" s="8" t="str">
        <f t="shared" si="1"/>
        <v/>
      </c>
      <c r="Q9" s="8" t="str">
        <f t="shared" si="8"/>
        <v xml:space="preserve"> </v>
      </c>
      <c r="S9">
        <f>IF(C9=0," ",IF(COUNTIF($Q$6:$Q$41,$Q9)&gt;1,MAX($S$5:$S8)+0.01,0))</f>
        <v>0.03</v>
      </c>
      <c r="T9" t="str">
        <f t="shared" si="2"/>
        <v/>
      </c>
      <c r="U9" t="str">
        <f t="shared" si="3"/>
        <v/>
      </c>
      <c r="V9" t="str">
        <f t="shared" si="9"/>
        <v/>
      </c>
    </row>
    <row r="10" spans="1:27" ht="15.75" customHeight="1" x14ac:dyDescent="0.2">
      <c r="A10" t="str">
        <f t="shared" si="4"/>
        <v/>
      </c>
      <c r="B10" s="99">
        <v>5</v>
      </c>
      <c r="C10" s="8" t="str">
        <f>VLOOKUP(Sheet1!A8,FLIGHTS!$A$3:$B$38,2)</f>
        <v/>
      </c>
      <c r="D10" s="8"/>
      <c r="E10" s="40" t="str">
        <f>IF((VLOOKUP(C10,'Day-1'!$E$5:$S$40,2,FALSE)="A"),MAX('Day-1'!S5:S40),VLOOKUP(C10,'Day-1'!$E$5:$S$40,15,FALSE))</f>
        <v xml:space="preserve"> </v>
      </c>
      <c r="F10" s="40" t="str">
        <f>IF((VLOOKUP(C10,'Day-2'!$E$5:$S$40,2,FALSE)="A"),MAX('Day-2'!S5:S40),VLOOKUP(C10,'Day-2'!$E$5:$S$40,15,FALSE))</f>
        <v xml:space="preserve"> </v>
      </c>
      <c r="G10" s="40" t="e">
        <f>IF((VLOOKUP($C10,'Day-3'!$E$5:$S$40,2,FALSE)="A"),MAX('Day-3'!S5:S40),VLOOKUP($C10,'Day-3'!$E$5:$S$40,15,FALSE))</f>
        <v>#N/A</v>
      </c>
      <c r="H10" s="31"/>
      <c r="I10" s="31" t="str">
        <f t="shared" si="0"/>
        <v/>
      </c>
      <c r="J10" s="34" t="e">
        <f t="shared" si="5"/>
        <v>#VALUE!</v>
      </c>
      <c r="K10" s="8" t="e">
        <f>IF(VLOOKUP(C10,'Day-1'!$E$5:$T$40,16,FALSE)&gt;O$3," ",VLOOKUP(C10,'Day-1'!$E$5:$T$40,16,FALSE))</f>
        <v>#N/A</v>
      </c>
      <c r="L10" s="8" t="e">
        <f t="shared" si="6"/>
        <v>#VALUE!</v>
      </c>
      <c r="M10" s="8" t="e">
        <f>IF(VLOOKUP(C10,'Day-2'!$E$5:$T$40,16,FALSE)&gt;O$3," ",VLOOKUP(C10,'Day-2'!$E$5:$T$40,16,FALSE))</f>
        <v>#N/A</v>
      </c>
      <c r="N10" s="8" t="e">
        <f t="shared" si="7"/>
        <v>#N/A</v>
      </c>
      <c r="O10" s="8" t="e">
        <f>IF(VLOOKUP(C10,'Day-3'!$E$5:$T$40,16,FALSE)&gt;O$3," ",VLOOKUP(C10,'Day-3'!$E$5:$T$40,16,FALSE))</f>
        <v>#N/A</v>
      </c>
      <c r="P10" s="8" t="str">
        <f t="shared" si="1"/>
        <v/>
      </c>
      <c r="Q10" s="8" t="str">
        <f t="shared" si="8"/>
        <v xml:space="preserve"> </v>
      </c>
      <c r="S10">
        <f>IF(C10=0," ",IF(COUNTIF($Q$6:$Q$41,$Q10)&gt;1,MAX($S$5:$S9)+0.01,0))</f>
        <v>0.04</v>
      </c>
      <c r="T10" t="str">
        <f t="shared" si="2"/>
        <v/>
      </c>
      <c r="U10" t="str">
        <f t="shared" si="3"/>
        <v/>
      </c>
      <c r="V10" t="str">
        <f t="shared" si="9"/>
        <v/>
      </c>
    </row>
    <row r="11" spans="1:27" ht="15.75" customHeight="1" x14ac:dyDescent="0.2">
      <c r="A11" t="str">
        <f t="shared" si="4"/>
        <v/>
      </c>
      <c r="B11" s="99">
        <v>6</v>
      </c>
      <c r="C11" s="8" t="str">
        <f>VLOOKUP(Sheet1!A9,FLIGHTS!$A$3:$B$38,2)</f>
        <v/>
      </c>
      <c r="D11" s="8"/>
      <c r="E11" s="40" t="str">
        <f>IF((VLOOKUP(C11,'Day-1'!$E$5:$S$40,2,FALSE)="A"),MAX('Day-1'!S5:S40),VLOOKUP(C11,'Day-1'!$E$5:$S$40,15,FALSE))</f>
        <v xml:space="preserve"> </v>
      </c>
      <c r="F11" s="40" t="str">
        <f>IF((VLOOKUP(C11,'Day-2'!$E$5:$S$40,2,FALSE)="A"),MAX('Day-2'!S5:S40),VLOOKUP(C11,'Day-2'!$E$5:$S$40,15,FALSE))</f>
        <v xml:space="preserve"> </v>
      </c>
      <c r="G11" s="40" t="e">
        <f>IF((VLOOKUP($C11,'Day-3'!$E$5:$S$40,2,FALSE)="A"),MAX('Day-3'!S5:S40),VLOOKUP($C11,'Day-3'!$E$5:$S$40,15,FALSE))</f>
        <v>#N/A</v>
      </c>
      <c r="H11" s="31"/>
      <c r="I11" s="31" t="str">
        <f t="shared" si="0"/>
        <v/>
      </c>
      <c r="J11" s="34" t="e">
        <f t="shared" si="5"/>
        <v>#VALUE!</v>
      </c>
      <c r="K11" s="8" t="e">
        <f>IF(VLOOKUP(C11,'Day-1'!$E$5:$T$40,16,FALSE)&gt;O$3," ",VLOOKUP(C11,'Day-1'!$E$5:$T$40,16,FALSE))</f>
        <v>#N/A</v>
      </c>
      <c r="L11" s="8" t="e">
        <f t="shared" si="6"/>
        <v>#VALUE!</v>
      </c>
      <c r="M11" s="8" t="e">
        <f>IF(VLOOKUP(C11,'Day-2'!$E$5:$T$40,16,FALSE)&gt;O$3," ",VLOOKUP(C11,'Day-2'!$E$5:$T$40,16,FALSE))</f>
        <v>#N/A</v>
      </c>
      <c r="N11" s="8" t="e">
        <f t="shared" si="7"/>
        <v>#N/A</v>
      </c>
      <c r="O11" s="8" t="e">
        <f>IF(VLOOKUP(C11,'Day-3'!$E$5:$T$40,16,FALSE)&gt;O$3," ",VLOOKUP(C11,'Day-3'!$E$5:$T$40,16,FALSE))</f>
        <v>#N/A</v>
      </c>
      <c r="P11" s="8" t="str">
        <f t="shared" si="1"/>
        <v/>
      </c>
      <c r="Q11" s="8" t="str">
        <f t="shared" si="8"/>
        <v xml:space="preserve"> </v>
      </c>
      <c r="S11">
        <f>IF(C11=0," ",IF(COUNTIF($Q$6:$Q$41,$Q11)&gt;1,MAX($S$5:$S10)+0.01,0))</f>
        <v>0.05</v>
      </c>
      <c r="T11" t="str">
        <f t="shared" si="2"/>
        <v/>
      </c>
      <c r="U11" t="str">
        <f t="shared" si="3"/>
        <v/>
      </c>
      <c r="V11" t="str">
        <f t="shared" si="9"/>
        <v/>
      </c>
    </row>
    <row r="12" spans="1:27" ht="15.75" customHeight="1" x14ac:dyDescent="0.2">
      <c r="A12" t="str">
        <f t="shared" si="4"/>
        <v/>
      </c>
      <c r="B12" s="99">
        <v>7</v>
      </c>
      <c r="C12" s="8" t="str">
        <f>VLOOKUP(Sheet1!A10,FLIGHTS!$A$3:$B$38,2)</f>
        <v/>
      </c>
      <c r="D12" s="8"/>
      <c r="E12" s="40" t="str">
        <f>IF((VLOOKUP(C12,'Day-1'!$E$5:$S$40,2,FALSE)="A"),MAX('Day-1'!S5:S40),VLOOKUP(C12,'Day-1'!$E$5:$S$40,15,FALSE))</f>
        <v xml:space="preserve"> </v>
      </c>
      <c r="F12" s="40" t="str">
        <f>IF((VLOOKUP(C12,'Day-2'!$E$5:$S$40,2,FALSE)="A"),MAX('Day-2'!S5:S40),VLOOKUP(C12,'Day-2'!$E$5:$S$40,15,FALSE))</f>
        <v xml:space="preserve"> </v>
      </c>
      <c r="G12" s="40" t="e">
        <f>IF((VLOOKUP($C12,'Day-3'!$E$5:$S$40,2,FALSE)="A"),MAX('Day-3'!S5:S40),VLOOKUP($C12,'Day-3'!$E$5:$S$40,15,FALSE))</f>
        <v>#N/A</v>
      </c>
      <c r="H12" s="31"/>
      <c r="I12" s="31" t="str">
        <f t="shared" si="0"/>
        <v/>
      </c>
      <c r="J12" s="34" t="e">
        <f t="shared" si="5"/>
        <v>#VALUE!</v>
      </c>
      <c r="K12" s="8" t="e">
        <f>IF(VLOOKUP(C12,'Day-1'!$E$5:$T$40,16,FALSE)&gt;O$3," ",VLOOKUP(C12,'Day-1'!$E$5:$T$40,16,FALSE))</f>
        <v>#N/A</v>
      </c>
      <c r="L12" s="8" t="e">
        <f t="shared" si="6"/>
        <v>#VALUE!</v>
      </c>
      <c r="M12" s="8" t="e">
        <f>IF(VLOOKUP(C12,'Day-2'!$E$5:$T$40,16,FALSE)&gt;O$3," ",VLOOKUP(C12,'Day-2'!$E$5:$T$40,16,FALSE))</f>
        <v>#N/A</v>
      </c>
      <c r="N12" s="8" t="e">
        <f t="shared" si="7"/>
        <v>#N/A</v>
      </c>
      <c r="O12" s="8" t="e">
        <f>IF(VLOOKUP(C12,'Day-3'!$E$5:$T$40,16,FALSE)&gt;O$3," ",VLOOKUP(C12,'Day-3'!$E$5:$T$40,16,FALSE))</f>
        <v>#N/A</v>
      </c>
      <c r="P12" s="8" t="str">
        <f t="shared" si="1"/>
        <v/>
      </c>
      <c r="Q12" s="8" t="str">
        <f t="shared" si="8"/>
        <v xml:space="preserve"> </v>
      </c>
      <c r="S12">
        <f>IF(C12=0," ",IF(COUNTIF($Q$6:$Q$41,$Q12)&gt;1,MAX($S$5:$S11)+0.01,0))</f>
        <v>0.06</v>
      </c>
      <c r="T12" t="str">
        <f t="shared" si="2"/>
        <v/>
      </c>
      <c r="U12" t="str">
        <f t="shared" si="3"/>
        <v/>
      </c>
      <c r="V12" t="str">
        <f t="shared" si="9"/>
        <v/>
      </c>
    </row>
    <row r="13" spans="1:27" ht="15.75" customHeight="1" x14ac:dyDescent="0.2">
      <c r="A13" t="str">
        <f t="shared" si="4"/>
        <v/>
      </c>
      <c r="B13" s="99">
        <v>8</v>
      </c>
      <c r="C13" s="8" t="str">
        <f>VLOOKUP(Sheet1!A11,FLIGHTS!$A$3:$B$38,2)</f>
        <v/>
      </c>
      <c r="D13" s="8"/>
      <c r="E13" s="40" t="str">
        <f>IF((VLOOKUP(C13,'Day-1'!$E$5:$S$40,2,FALSE)="A"),MAX('Day-1'!S5:S40),VLOOKUP(C13,'Day-1'!$E$5:$S$40,15,FALSE))</f>
        <v xml:space="preserve"> </v>
      </c>
      <c r="F13" s="40" t="str">
        <f>IF((VLOOKUP(C13,'Day-2'!$E$5:$S$40,2,FALSE)="A"),MAX('Day-2'!S5:S40),VLOOKUP(C13,'Day-2'!$E$5:$S$40,15,FALSE))</f>
        <v xml:space="preserve"> </v>
      </c>
      <c r="G13" s="40" t="e">
        <f>IF((VLOOKUP($C13,'Day-3'!$E$5:$S$40,2,FALSE)="A"),MAX('Day-3'!S5:S40),VLOOKUP($C13,'Day-3'!$E$5:$S$40,15,FALSE))</f>
        <v>#N/A</v>
      </c>
      <c r="H13" s="31"/>
      <c r="I13" s="31" t="str">
        <f t="shared" si="0"/>
        <v/>
      </c>
      <c r="J13" s="34" t="e">
        <f t="shared" si="5"/>
        <v>#VALUE!</v>
      </c>
      <c r="K13" s="8" t="e">
        <f>IF(VLOOKUP(C13,'Day-1'!$E$5:$T$40,16,FALSE)&gt;O$3," ",VLOOKUP(C13,'Day-1'!$E$5:$T$40,16,FALSE))</f>
        <v>#N/A</v>
      </c>
      <c r="L13" s="8" t="e">
        <f t="shared" si="6"/>
        <v>#VALUE!</v>
      </c>
      <c r="M13" s="8" t="e">
        <f>IF(VLOOKUP(C13,'Day-2'!$E$5:$T$40,16,FALSE)&gt;O$3," ",VLOOKUP(C13,'Day-2'!$E$5:$T$40,16,FALSE))</f>
        <v>#N/A</v>
      </c>
      <c r="N13" s="8" t="e">
        <f t="shared" si="7"/>
        <v>#N/A</v>
      </c>
      <c r="O13" s="8" t="e">
        <f>IF(VLOOKUP(C13,'Day-3'!$E$5:$T$40,16,FALSE)&gt;O$3," ",VLOOKUP(C13,'Day-3'!$E$5:$T$40,16,FALSE))</f>
        <v>#N/A</v>
      </c>
      <c r="P13" s="8" t="str">
        <f t="shared" si="1"/>
        <v/>
      </c>
      <c r="Q13" s="8" t="str">
        <f t="shared" si="8"/>
        <v xml:space="preserve"> </v>
      </c>
      <c r="S13">
        <f>IF(C13=0," ",IF(COUNTIF($Q$6:$Q$41,$Q13)&gt;1,MAX($S$5:$S12)+0.01,0))</f>
        <v>7.0000000000000007E-2</v>
      </c>
      <c r="T13" t="str">
        <f t="shared" si="2"/>
        <v/>
      </c>
      <c r="U13" t="str">
        <f t="shared" si="3"/>
        <v/>
      </c>
      <c r="V13" t="str">
        <f t="shared" si="9"/>
        <v/>
      </c>
    </row>
    <row r="14" spans="1:27" ht="15.75" customHeight="1" x14ac:dyDescent="0.2">
      <c r="A14" t="str">
        <f t="shared" si="4"/>
        <v/>
      </c>
      <c r="B14" s="99">
        <v>9</v>
      </c>
      <c r="C14" s="8" t="str">
        <f>VLOOKUP(Sheet1!A12,FLIGHTS!$A$3:$B$38,2)</f>
        <v/>
      </c>
      <c r="D14" s="8"/>
      <c r="E14" s="40" t="str">
        <f>IF((VLOOKUP(C14,'Day-1'!$E$5:$S$40,2,FALSE)="A"),MAX('Day-1'!S5:S40),VLOOKUP(C14,'Day-1'!$E$5:$S$40,15,FALSE))</f>
        <v xml:space="preserve"> </v>
      </c>
      <c r="F14" s="40" t="str">
        <f>IF((VLOOKUP(C14,'Day-2'!$E$5:$S$40,2,FALSE)="A"),MAX('Day-2'!S5:S40),VLOOKUP(C14,'Day-2'!$E$5:$S$40,15,FALSE))</f>
        <v xml:space="preserve"> </v>
      </c>
      <c r="G14" s="40" t="e">
        <f>IF((VLOOKUP($C14,'Day-3'!$E$5:$S$40,2,FALSE)="A"),MAX('Day-3'!S5:S40),VLOOKUP($C14,'Day-3'!$E$5:$S$40,15,FALSE))</f>
        <v>#N/A</v>
      </c>
      <c r="H14" s="31"/>
      <c r="I14" s="31" t="str">
        <f t="shared" si="0"/>
        <v/>
      </c>
      <c r="J14" s="34" t="e">
        <f t="shared" si="5"/>
        <v>#VALUE!</v>
      </c>
      <c r="K14" s="8" t="e">
        <f>IF(VLOOKUP(C14,'Day-1'!$E$5:$T$40,16,FALSE)&gt;O$3," ",VLOOKUP(C14,'Day-1'!$E$5:$T$40,16,FALSE))</f>
        <v>#N/A</v>
      </c>
      <c r="L14" s="8" t="e">
        <f t="shared" si="6"/>
        <v>#VALUE!</v>
      </c>
      <c r="M14" s="8" t="e">
        <f>IF(VLOOKUP(C14,'Day-2'!$E$5:$T$40,16,FALSE)&gt;O$3," ",VLOOKUP(C14,'Day-2'!$E$5:$T$40,16,FALSE))</f>
        <v>#N/A</v>
      </c>
      <c r="N14" s="8" t="e">
        <f t="shared" si="7"/>
        <v>#N/A</v>
      </c>
      <c r="O14" s="8" t="e">
        <f>IF(VLOOKUP(C14,'Day-3'!$E$5:$T$40,16,FALSE)&gt;O$3," ",VLOOKUP(C14,'Day-3'!$E$5:$T$40,16,FALSE))</f>
        <v>#N/A</v>
      </c>
      <c r="P14" s="8" t="str">
        <f t="shared" si="1"/>
        <v/>
      </c>
      <c r="Q14" s="8" t="str">
        <f t="shared" si="8"/>
        <v xml:space="preserve"> </v>
      </c>
      <c r="S14">
        <f>IF(C14=0," ",IF(COUNTIF($Q$6:$Q$41,$Q14)&gt;1,MAX($S$5:$S13)+0.01,0))</f>
        <v>0.08</v>
      </c>
      <c r="T14" t="str">
        <f t="shared" si="2"/>
        <v/>
      </c>
      <c r="U14" t="str">
        <f t="shared" si="3"/>
        <v/>
      </c>
      <c r="V14" t="str">
        <f t="shared" si="9"/>
        <v/>
      </c>
    </row>
    <row r="15" spans="1:27" ht="15.75" customHeight="1" x14ac:dyDescent="0.2">
      <c r="A15" t="str">
        <f t="shared" si="4"/>
        <v/>
      </c>
      <c r="B15" s="99">
        <v>10</v>
      </c>
      <c r="C15" s="8" t="str">
        <f>VLOOKUP(Sheet1!A13,FLIGHTS!$A$3:$B$38,2)</f>
        <v/>
      </c>
      <c r="D15" s="8"/>
      <c r="E15" s="40" t="str">
        <f>IF((VLOOKUP(C15,'Day-1'!$E$5:$S$40,2,FALSE)="A"),MAX('Day-1'!S5:S40),VLOOKUP(C15,'Day-1'!$E$5:$S$40,15,FALSE))</f>
        <v xml:space="preserve"> </v>
      </c>
      <c r="F15" s="40" t="str">
        <f>IF((VLOOKUP(C15,'Day-2'!$E$5:$S$40,2,FALSE)="A"),MAX('Day-2'!S5:S40),VLOOKUP(C15,'Day-2'!$E$5:$S$40,15,FALSE))</f>
        <v xml:space="preserve"> </v>
      </c>
      <c r="G15" s="40" t="e">
        <f>IF((VLOOKUP($C15,'Day-3'!$E$5:$S$40,2,FALSE)="A"),MAX('Day-3'!S5:S40),VLOOKUP($C15,'Day-3'!$E$5:$S$40,15,FALSE))</f>
        <v>#N/A</v>
      </c>
      <c r="H15" s="31"/>
      <c r="I15" s="31" t="str">
        <f>IF(C15="","",SUM(E15:H15))</f>
        <v/>
      </c>
      <c r="J15" s="34" t="e">
        <f t="shared" si="5"/>
        <v>#VALUE!</v>
      </c>
      <c r="K15" s="8" t="e">
        <f>IF(VLOOKUP(C15,'Day-1'!$E$5:$T$40,16,FALSE)&gt;O$3," ",VLOOKUP(C15,'Day-1'!$E$5:$T$40,16,FALSE))</f>
        <v>#N/A</v>
      </c>
      <c r="L15" s="8" t="e">
        <f t="shared" si="6"/>
        <v>#VALUE!</v>
      </c>
      <c r="M15" s="8" t="e">
        <f>IF(VLOOKUP(C15,'Day-2'!$E$5:$T$40,16,FALSE)&gt;O$3," ",VLOOKUP(C15,'Day-2'!$E$5:$T$40,16,FALSE))</f>
        <v>#N/A</v>
      </c>
      <c r="N15" s="8" t="e">
        <f t="shared" si="7"/>
        <v>#N/A</v>
      </c>
      <c r="O15" s="8" t="e">
        <f>IF(VLOOKUP(C15,'Day-3'!$E$5:$T$40,16,FALSE)&gt;O$3," ",VLOOKUP(C15,'Day-3'!$E$5:$T$40,16,FALSE))</f>
        <v>#N/A</v>
      </c>
      <c r="P15" s="8" t="str">
        <f>IF(C15="","",RANK(I15,I$6:I$41,1))</f>
        <v/>
      </c>
      <c r="Q15" s="8" t="str">
        <f t="shared" si="8"/>
        <v xml:space="preserve"> </v>
      </c>
      <c r="S15">
        <f>IF(C15=0," ",IF(COUNTIF($Q$6:$Q$41,$Q15)&gt;1,MAX($S$5:$S14)+0.01,0))</f>
        <v>0.09</v>
      </c>
      <c r="T15" t="str">
        <f>IF(C15="","",Q15+S15)</f>
        <v/>
      </c>
      <c r="U15" t="str">
        <f>IF(C15="","",RANK(T15,$T$6:$T$41,1))</f>
        <v/>
      </c>
      <c r="V15" t="str">
        <f t="shared" si="9"/>
        <v/>
      </c>
    </row>
    <row r="16" spans="1:27" ht="15.75" customHeight="1" x14ac:dyDescent="0.2">
      <c r="A16" t="str">
        <f t="shared" si="4"/>
        <v/>
      </c>
      <c r="B16" s="99">
        <v>11</v>
      </c>
      <c r="C16" s="8" t="str">
        <f>VLOOKUP(Sheet1!A14,FLIGHTS!$A$3:$B$38,2)</f>
        <v/>
      </c>
      <c r="D16" s="8"/>
      <c r="E16" s="40" t="str">
        <f>IF((VLOOKUP(C16,'Day-1'!$E$5:$S$40,2,FALSE)="A"),MAX('Day-1'!S5:S40),VLOOKUP(C16,'Day-1'!$E$5:$S$40,15,FALSE))</f>
        <v xml:space="preserve"> </v>
      </c>
      <c r="F16" s="40" t="str">
        <f>IF((VLOOKUP(C16,'Day-2'!$E$5:$S$40,2,FALSE)="A"),MAX('Day-2'!S5:S40),VLOOKUP(C16,'Day-2'!$E$5:$S$40,15,FALSE))</f>
        <v xml:space="preserve"> </v>
      </c>
      <c r="G16" s="40" t="e">
        <f>IF((VLOOKUP($C16,'Day-3'!$E$5:$S$40,2,FALSE)="A"),MAX('Day-3'!S5:S40),VLOOKUP($C16,'Day-3'!$E$5:$S$40,15,FALSE))</f>
        <v>#N/A</v>
      </c>
      <c r="H16" s="31"/>
      <c r="I16" s="31" t="str">
        <f t="shared" si="0"/>
        <v/>
      </c>
      <c r="J16" s="34" t="e">
        <f t="shared" si="5"/>
        <v>#VALUE!</v>
      </c>
      <c r="K16" s="8" t="e">
        <f>IF(VLOOKUP(C16,'Day-1'!$E$5:$T$40,16,FALSE)&gt;O$3," ",VLOOKUP(C16,'Day-1'!$E$5:$T$40,16,FALSE))</f>
        <v>#N/A</v>
      </c>
      <c r="L16" s="8" t="e">
        <f t="shared" si="6"/>
        <v>#VALUE!</v>
      </c>
      <c r="M16" s="8" t="e">
        <f>IF(VLOOKUP(C16,'Day-2'!$E$5:$T$40,16,FALSE)&gt;O$3," ",VLOOKUP(C16,'Day-2'!$E$5:$T$40,16,FALSE))</f>
        <v>#N/A</v>
      </c>
      <c r="N16" s="8" t="e">
        <f t="shared" si="7"/>
        <v>#N/A</v>
      </c>
      <c r="O16" s="8" t="e">
        <f>IF(VLOOKUP(C16,'Day-3'!$E$5:$T$40,16,FALSE)&gt;O$3," ",VLOOKUP(C16,'Day-3'!$E$5:$T$40,16,FALSE))</f>
        <v>#N/A</v>
      </c>
      <c r="P16" s="8" t="str">
        <f t="shared" si="1"/>
        <v/>
      </c>
      <c r="Q16" s="8" t="str">
        <f t="shared" si="8"/>
        <v xml:space="preserve"> </v>
      </c>
      <c r="S16">
        <f>IF(C16=0," ",IF(COUNTIF($Q$6:$Q$41,$Q16)&gt;1,MAX($S$5:$S15)+0.01,0))</f>
        <v>0.1</v>
      </c>
      <c r="T16" t="str">
        <f t="shared" si="2"/>
        <v/>
      </c>
      <c r="U16" t="str">
        <f t="shared" si="3"/>
        <v/>
      </c>
      <c r="V16" t="str">
        <f t="shared" si="9"/>
        <v/>
      </c>
    </row>
    <row r="17" spans="1:22" ht="15.75" customHeight="1" x14ac:dyDescent="0.2">
      <c r="A17" t="str">
        <f t="shared" si="4"/>
        <v/>
      </c>
      <c r="B17" s="99">
        <v>12</v>
      </c>
      <c r="C17" s="8" t="str">
        <f>VLOOKUP(Sheet1!A15,FLIGHTS!$A$3:$B$38,2)</f>
        <v/>
      </c>
      <c r="D17" s="8"/>
      <c r="E17" s="40" t="str">
        <f>IF((VLOOKUP(C17,'Day-1'!$E$5:$S$40,2,FALSE)="A"),MAX('Day-1'!S5:S40),VLOOKUP(C17,'Day-1'!$E$5:$S$40,15,FALSE))</f>
        <v xml:space="preserve"> </v>
      </c>
      <c r="F17" s="40" t="str">
        <f>IF((VLOOKUP(C17,'Day-2'!$E$5:$S$40,2,FALSE)="A"),MAX('Day-2'!S5:S40),VLOOKUP(C17,'Day-2'!$E$5:$S$40,15,FALSE))</f>
        <v xml:space="preserve"> </v>
      </c>
      <c r="G17" s="40" t="e">
        <f>IF((VLOOKUP($C17,'Day-3'!$E$5:$S$40,2,FALSE)="A"),MAX('Day-3'!S5:S40),VLOOKUP($C17,'Day-3'!$E$5:$S$40,15,FALSE))</f>
        <v>#N/A</v>
      </c>
      <c r="H17" s="31"/>
      <c r="I17" s="31" t="str">
        <f t="shared" si="0"/>
        <v/>
      </c>
      <c r="J17" s="34" t="e">
        <f t="shared" si="5"/>
        <v>#VALUE!</v>
      </c>
      <c r="K17" s="8" t="e">
        <f>IF(VLOOKUP(C17,'Day-1'!$E$5:$T$40,16,FALSE)&gt;O$3," ",VLOOKUP(C17,'Day-1'!$E$5:$T$40,16,FALSE))</f>
        <v>#N/A</v>
      </c>
      <c r="L17" s="8" t="e">
        <f t="shared" si="6"/>
        <v>#VALUE!</v>
      </c>
      <c r="M17" s="8" t="e">
        <f>IF(VLOOKUP(C17,'Day-2'!$E$5:$T$40,16,FALSE)&gt;O$3," ",VLOOKUP(C17,'Day-2'!$E$5:$T$40,16,FALSE))</f>
        <v>#N/A</v>
      </c>
      <c r="N17" s="8" t="e">
        <f t="shared" si="7"/>
        <v>#N/A</v>
      </c>
      <c r="O17" s="8" t="e">
        <f>IF(VLOOKUP(C17,'Day-3'!$E$5:$T$40,16,FALSE)&gt;O$3," ",VLOOKUP(C17,'Day-3'!$E$5:$T$40,16,FALSE))</f>
        <v>#N/A</v>
      </c>
      <c r="P17" s="8" t="str">
        <f t="shared" si="1"/>
        <v/>
      </c>
      <c r="Q17" s="8" t="str">
        <f t="shared" si="8"/>
        <v xml:space="preserve"> </v>
      </c>
      <c r="S17">
        <f>IF(C17=0," ",IF(COUNTIF($Q$6:$Q$41,$Q17)&gt;1,MAX($S$5:$S16)+0.01,0))</f>
        <v>0.11</v>
      </c>
      <c r="T17" t="str">
        <f t="shared" si="2"/>
        <v/>
      </c>
      <c r="U17" t="str">
        <f t="shared" si="3"/>
        <v/>
      </c>
      <c r="V17" t="str">
        <f t="shared" si="9"/>
        <v/>
      </c>
    </row>
    <row r="18" spans="1:22" ht="15.75" customHeight="1" x14ac:dyDescent="0.2">
      <c r="A18" t="str">
        <f t="shared" si="4"/>
        <v/>
      </c>
      <c r="B18" s="99">
        <v>13</v>
      </c>
      <c r="C18" s="8" t="str">
        <f>VLOOKUP(Sheet1!A16,FLIGHTS!$A$3:$B$38,2)</f>
        <v/>
      </c>
      <c r="D18" s="8"/>
      <c r="E18" s="40" t="str">
        <f>IF((VLOOKUP(C18,'Day-1'!$E$5:$S$40,2,FALSE)="A"),MAX('Day-1'!S5:S40),VLOOKUP(C18,'Day-1'!$E$5:$S$40,15,FALSE))</f>
        <v xml:space="preserve"> </v>
      </c>
      <c r="F18" s="40" t="str">
        <f>IF((VLOOKUP(C18,'Day-2'!$E$5:$S$40,2,FALSE)="A"),MAX('Day-2'!S5:S40),VLOOKUP(C18,'Day-2'!$E$5:$S$40,15,FALSE))</f>
        <v xml:space="preserve"> </v>
      </c>
      <c r="G18" s="40" t="e">
        <f>IF((VLOOKUP($C18,'Day-3'!$E$5:$S$40,2,FALSE)="A"),MAX('Day-3'!S5:S40),VLOOKUP($C18,'Day-3'!$E$5:$S$40,15,FALSE))</f>
        <v>#N/A</v>
      </c>
      <c r="H18" s="31"/>
      <c r="I18" s="31" t="str">
        <f t="shared" si="0"/>
        <v/>
      </c>
      <c r="J18" s="34" t="e">
        <f t="shared" si="5"/>
        <v>#VALUE!</v>
      </c>
      <c r="K18" s="8" t="e">
        <f>IF(VLOOKUP(C18,'Day-1'!$E$5:$T$40,16,FALSE)&gt;O$3," ",VLOOKUP(C18,'Day-1'!$E$5:$T$40,16,FALSE))</f>
        <v>#N/A</v>
      </c>
      <c r="L18" s="8" t="e">
        <f t="shared" si="6"/>
        <v>#VALUE!</v>
      </c>
      <c r="M18" s="8" t="e">
        <f>IF(VLOOKUP(C18,'Day-2'!$E$5:$T$40,16,FALSE)&gt;O$3," ",VLOOKUP(C18,'Day-2'!$E$5:$T$40,16,FALSE))</f>
        <v>#N/A</v>
      </c>
      <c r="N18" s="8" t="e">
        <f t="shared" si="7"/>
        <v>#N/A</v>
      </c>
      <c r="O18" s="8" t="e">
        <f>IF(VLOOKUP(C18,'Day-3'!$E$5:$T$40,16,FALSE)&gt;O$3," ",VLOOKUP(C18,'Day-3'!$E$5:$T$40,16,FALSE))</f>
        <v>#N/A</v>
      </c>
      <c r="P18" s="8" t="str">
        <f t="shared" si="1"/>
        <v/>
      </c>
      <c r="Q18" s="8" t="str">
        <f t="shared" si="8"/>
        <v xml:space="preserve"> </v>
      </c>
      <c r="S18">
        <f>IF(C18=0," ",IF(COUNTIF($Q$6:$Q$41,$Q18)&gt;1,MAX($S$5:$S17)+0.01,0))</f>
        <v>0.12</v>
      </c>
      <c r="T18" t="str">
        <f t="shared" si="2"/>
        <v/>
      </c>
      <c r="U18" t="str">
        <f t="shared" si="3"/>
        <v/>
      </c>
      <c r="V18" t="str">
        <f t="shared" si="9"/>
        <v/>
      </c>
    </row>
    <row r="19" spans="1:22" ht="15.75" customHeight="1" x14ac:dyDescent="0.2">
      <c r="A19" t="str">
        <f t="shared" si="4"/>
        <v/>
      </c>
      <c r="B19" s="99">
        <v>14</v>
      </c>
      <c r="C19" s="8" t="str">
        <f>VLOOKUP(Sheet1!A17,FLIGHTS!$A$3:$B$38,2)</f>
        <v/>
      </c>
      <c r="D19" s="8"/>
      <c r="E19" s="40" t="str">
        <f>IF((VLOOKUP(C19,'Day-1'!$E$5:$S$40,2,FALSE)="A"),MAX('Day-1'!S5:S40),VLOOKUP(C19,'Day-1'!$E$5:$S$40,15,FALSE))</f>
        <v xml:space="preserve"> </v>
      </c>
      <c r="F19" s="40" t="str">
        <f>IF((VLOOKUP(C19,'Day-2'!$E$5:$S$40,2,FALSE)="A"),MAX('Day-2'!S5:S40),VLOOKUP(C19,'Day-2'!$E$5:$S$40,15,FALSE))</f>
        <v xml:space="preserve"> </v>
      </c>
      <c r="G19" s="40" t="e">
        <f>IF((VLOOKUP($C19,'Day-3'!$E$5:$S$40,2,FALSE)="A"),MAX('Day-3'!S5:S40),VLOOKUP($C19,'Day-3'!$E$5:$S$40,15,FALSE))</f>
        <v>#N/A</v>
      </c>
      <c r="H19" s="31"/>
      <c r="I19" s="31" t="str">
        <f t="shared" si="0"/>
        <v/>
      </c>
      <c r="J19" s="34" t="e">
        <f t="shared" si="5"/>
        <v>#VALUE!</v>
      </c>
      <c r="K19" s="8" t="e">
        <f>IF(VLOOKUP(C19,'Day-1'!$E$5:$T$40,16,FALSE)&gt;O$3," ",VLOOKUP(C19,'Day-1'!$E$5:$T$40,16,FALSE))</f>
        <v>#N/A</v>
      </c>
      <c r="L19" s="8" t="e">
        <f t="shared" si="6"/>
        <v>#VALUE!</v>
      </c>
      <c r="M19" s="8" t="e">
        <f>IF(VLOOKUP(C19,'Day-2'!$E$5:$T$40,16,FALSE)&gt;O$3," ",VLOOKUP(C19,'Day-2'!$E$5:$T$40,16,FALSE))</f>
        <v>#N/A</v>
      </c>
      <c r="N19" s="8" t="e">
        <f t="shared" si="7"/>
        <v>#N/A</v>
      </c>
      <c r="O19" s="8" t="e">
        <f>IF(VLOOKUP(C19,'Day-3'!$E$5:$T$40,16,FALSE)&gt;O$3," ",VLOOKUP(C19,'Day-3'!$E$5:$T$40,16,FALSE))</f>
        <v>#N/A</v>
      </c>
      <c r="P19" s="8" t="str">
        <f t="shared" si="1"/>
        <v/>
      </c>
      <c r="Q19" s="8" t="str">
        <f t="shared" si="8"/>
        <v xml:space="preserve"> </v>
      </c>
      <c r="S19">
        <f>IF(C19=0," ",IF(COUNTIF($Q$6:$Q$41,$Q19)&gt;1,MAX($S$5:$S18)+0.01,0))</f>
        <v>0.13</v>
      </c>
      <c r="T19" t="str">
        <f t="shared" si="2"/>
        <v/>
      </c>
      <c r="U19" t="str">
        <f t="shared" si="3"/>
        <v/>
      </c>
      <c r="V19" t="str">
        <f t="shared" si="9"/>
        <v/>
      </c>
    </row>
    <row r="20" spans="1:22" ht="15.75" customHeight="1" x14ac:dyDescent="0.2">
      <c r="A20" t="str">
        <f t="shared" si="4"/>
        <v/>
      </c>
      <c r="B20" s="99">
        <v>15</v>
      </c>
      <c r="C20" s="8" t="str">
        <f>VLOOKUP(Sheet1!A18,FLIGHTS!$A$3:$B$38,2)</f>
        <v/>
      </c>
      <c r="D20" s="8"/>
      <c r="E20" s="40" t="str">
        <f>IF((VLOOKUP(C20,'Day-1'!$E$5:$S$40,2,FALSE)="A"),MAX('Day-1'!S5:S40),VLOOKUP(C20,'Day-1'!$E$5:$S$40,15,FALSE))</f>
        <v xml:space="preserve"> </v>
      </c>
      <c r="F20" s="40" t="str">
        <f>IF((VLOOKUP(C20,'Day-2'!$E$5:$S$40,2,FALSE)="A"),MAX('Day-2'!S5:S40),VLOOKUP(C20,'Day-2'!$E$5:$S$40,15,FALSE))</f>
        <v xml:space="preserve"> </v>
      </c>
      <c r="G20" s="40" t="e">
        <f>IF((VLOOKUP($C20,'Day-3'!$E$5:$S$40,2,FALSE)="A"),MAX('Day-3'!S5:S40),VLOOKUP($C20,'Day-3'!$E$5:$S$40,15,FALSE))</f>
        <v>#N/A</v>
      </c>
      <c r="H20" s="31"/>
      <c r="I20" s="31" t="str">
        <f t="shared" si="0"/>
        <v/>
      </c>
      <c r="J20" s="34" t="e">
        <f t="shared" si="5"/>
        <v>#VALUE!</v>
      </c>
      <c r="K20" s="8" t="e">
        <f>IF(VLOOKUP(C20,'Day-1'!$E$5:$T$40,16,FALSE)&gt;O$3," ",VLOOKUP(C20,'Day-1'!$E$5:$T$40,16,FALSE))</f>
        <v>#N/A</v>
      </c>
      <c r="L20" s="8" t="e">
        <f t="shared" si="6"/>
        <v>#VALUE!</v>
      </c>
      <c r="M20" s="8" t="e">
        <f>IF(VLOOKUP(C20,'Day-2'!$E$5:$T$40,16,FALSE)&gt;O$3," ",VLOOKUP(C20,'Day-2'!$E$5:$T$40,16,FALSE))</f>
        <v>#N/A</v>
      </c>
      <c r="N20" s="8" t="e">
        <f t="shared" si="7"/>
        <v>#N/A</v>
      </c>
      <c r="O20" s="8" t="e">
        <f>IF(VLOOKUP(C20,'Day-3'!$E$5:$T$40,16,FALSE)&gt;O$3," ",VLOOKUP(C20,'Day-3'!$E$5:$T$40,16,FALSE))</f>
        <v>#N/A</v>
      </c>
      <c r="P20" s="8" t="str">
        <f t="shared" si="1"/>
        <v/>
      </c>
      <c r="Q20" s="8" t="str">
        <f t="shared" si="8"/>
        <v xml:space="preserve"> </v>
      </c>
      <c r="S20">
        <f>IF(C20=0," ",IF(COUNTIF($Q$6:$Q$41,$Q20)&gt;1,MAX($S$5:$S19)+0.01,0))</f>
        <v>0.14000000000000001</v>
      </c>
      <c r="T20" t="str">
        <f t="shared" si="2"/>
        <v/>
      </c>
      <c r="U20" t="str">
        <f t="shared" si="3"/>
        <v/>
      </c>
      <c r="V20" t="str">
        <f t="shared" si="9"/>
        <v/>
      </c>
    </row>
    <row r="21" spans="1:22" ht="15.75" customHeight="1" x14ac:dyDescent="0.2">
      <c r="A21" t="str">
        <f t="shared" si="4"/>
        <v/>
      </c>
      <c r="B21" s="99">
        <v>16</v>
      </c>
      <c r="C21" s="8" t="str">
        <f>VLOOKUP(Sheet1!A19,FLIGHTS!$A$3:$B$38,2)</f>
        <v/>
      </c>
      <c r="D21" s="8"/>
      <c r="E21" s="40" t="str">
        <f>IF((VLOOKUP(C21,'Day-1'!$E$5:$S$40,2,FALSE)="A"),MAX('Day-1'!S5:S40),VLOOKUP(C21,'Day-1'!$E$5:$S$40,15,FALSE))</f>
        <v xml:space="preserve"> </v>
      </c>
      <c r="F21" s="40" t="str">
        <f>IF((VLOOKUP(C21,'Day-2'!$E$5:$S$40,2,FALSE)="A"),MAX('Day-2'!S5:S40),VLOOKUP(C21,'Day-2'!$E$5:$S$40,15,FALSE))</f>
        <v xml:space="preserve"> </v>
      </c>
      <c r="G21" s="40" t="e">
        <f>IF((VLOOKUP($C21,'Day-3'!$E$5:$S$40,2,FALSE)="A"),MAX('Day-3'!S5:S40),VLOOKUP($C21,'Day-3'!$E$5:$S$40,15,FALSE))</f>
        <v>#N/A</v>
      </c>
      <c r="H21" s="31"/>
      <c r="I21" s="31" t="str">
        <f t="shared" si="0"/>
        <v/>
      </c>
      <c r="J21" s="34" t="e">
        <f t="shared" si="5"/>
        <v>#VALUE!</v>
      </c>
      <c r="K21" s="8" t="e">
        <f>IF(VLOOKUP(C21,'Day-1'!$E$5:$T$40,16,FALSE)&gt;O$3," ",VLOOKUP(C21,'Day-1'!$E$5:$T$40,16,FALSE))</f>
        <v>#N/A</v>
      </c>
      <c r="L21" s="8" t="e">
        <f t="shared" si="6"/>
        <v>#VALUE!</v>
      </c>
      <c r="M21" s="8" t="e">
        <f>IF(VLOOKUP(C21,'Day-2'!$E$5:$T$40,16,FALSE)&gt;O$3," ",VLOOKUP(C21,'Day-2'!$E$5:$T$40,16,FALSE))</f>
        <v>#N/A</v>
      </c>
      <c r="N21" s="8" t="e">
        <f t="shared" si="7"/>
        <v>#N/A</v>
      </c>
      <c r="O21" s="8" t="e">
        <f>IF(VLOOKUP(C21,'Day-3'!$E$5:$T$40,16,FALSE)&gt;O$3," ",VLOOKUP(C21,'Day-3'!$E$5:$T$40,16,FALSE))</f>
        <v>#N/A</v>
      </c>
      <c r="P21" s="8" t="str">
        <f t="shared" si="1"/>
        <v/>
      </c>
      <c r="Q21" s="8" t="str">
        <f t="shared" si="8"/>
        <v xml:space="preserve"> </v>
      </c>
      <c r="S21">
        <f>IF(C21=0," ",IF(COUNTIF($Q$6:$Q$41,$Q21)&gt;1,MAX($S$5:$S20)+0.01,0))</f>
        <v>0.15</v>
      </c>
      <c r="T21" t="str">
        <f t="shared" si="2"/>
        <v/>
      </c>
      <c r="U21" t="str">
        <f t="shared" si="3"/>
        <v/>
      </c>
      <c r="V21" t="str">
        <f t="shared" si="9"/>
        <v/>
      </c>
    </row>
    <row r="22" spans="1:22" ht="15.75" customHeight="1" x14ac:dyDescent="0.2">
      <c r="A22" t="str">
        <f t="shared" si="4"/>
        <v/>
      </c>
      <c r="B22" s="99">
        <v>17</v>
      </c>
      <c r="C22" s="8" t="str">
        <f>VLOOKUP(Sheet1!A20,FLIGHTS!$A$3:$B$38,2)</f>
        <v/>
      </c>
      <c r="D22" s="8"/>
      <c r="E22" s="40" t="str">
        <f>IF((VLOOKUP(C22,'Day-1'!$E$5:$S$40,2,FALSE)="A"),MAX('Day-1'!S5:S40),VLOOKUP(C22,'Day-1'!$E$5:$S$40,15,FALSE))</f>
        <v xml:space="preserve"> </v>
      </c>
      <c r="F22" s="40" t="str">
        <f>IF((VLOOKUP(C22,'Day-2'!$E$5:$S$40,2,FALSE)="A"),MAX('Day-2'!S5:S40),VLOOKUP(C22,'Day-2'!$E$5:$S$40,15,FALSE))</f>
        <v xml:space="preserve"> </v>
      </c>
      <c r="G22" s="40" t="e">
        <f>IF((VLOOKUP($C22,'Day-3'!$E$5:$S$40,2,FALSE)="A"),MAX('Day-3'!S5:S40),VLOOKUP($C22,'Day-3'!$E$5:$S$40,15,FALSE))</f>
        <v>#N/A</v>
      </c>
      <c r="H22" s="31"/>
      <c r="I22" s="31" t="str">
        <f t="shared" si="0"/>
        <v/>
      </c>
      <c r="J22" s="34" t="e">
        <f t="shared" si="5"/>
        <v>#VALUE!</v>
      </c>
      <c r="K22" s="8" t="e">
        <f>IF(VLOOKUP(C22,'Day-1'!$E$5:$T$40,16,FALSE)&gt;O$3," ",VLOOKUP(C22,'Day-1'!$E$5:$T$40,16,FALSE))</f>
        <v>#N/A</v>
      </c>
      <c r="L22" s="8" t="e">
        <f t="shared" si="6"/>
        <v>#VALUE!</v>
      </c>
      <c r="M22" s="8" t="e">
        <f>IF(VLOOKUP(C22,'Day-2'!$E$5:$T$40,16,FALSE)&gt;O$3," ",VLOOKUP(C22,'Day-2'!$E$5:$T$40,16,FALSE))</f>
        <v>#N/A</v>
      </c>
      <c r="N22" s="8" t="e">
        <f t="shared" si="7"/>
        <v>#N/A</v>
      </c>
      <c r="O22" s="8" t="e">
        <f>IF(VLOOKUP(C22,'Day-3'!$E$5:$T$40,16,FALSE)&gt;O$3," ",VLOOKUP(C22,'Day-3'!$E$5:$T$40,16,FALSE))</f>
        <v>#N/A</v>
      </c>
      <c r="P22" s="8" t="str">
        <f t="shared" si="1"/>
        <v/>
      </c>
      <c r="Q22" s="8" t="str">
        <f t="shared" si="8"/>
        <v xml:space="preserve"> </v>
      </c>
      <c r="S22">
        <f>IF(C22=0," ",IF(COUNTIF($Q$6:$Q$41,$Q22)&gt;1,MAX($S$5:$S21)+0.01,0))</f>
        <v>0.16</v>
      </c>
      <c r="T22" t="str">
        <f t="shared" si="2"/>
        <v/>
      </c>
      <c r="U22" t="str">
        <f t="shared" si="3"/>
        <v/>
      </c>
      <c r="V22" t="str">
        <f t="shared" si="9"/>
        <v/>
      </c>
    </row>
    <row r="23" spans="1:22" ht="15.75" customHeight="1" x14ac:dyDescent="0.2">
      <c r="A23" t="str">
        <f t="shared" si="4"/>
        <v/>
      </c>
      <c r="B23" s="99">
        <v>18</v>
      </c>
      <c r="C23" s="8" t="str">
        <f>VLOOKUP(Sheet1!A21,FLIGHTS!$A$3:$B$38,2)</f>
        <v/>
      </c>
      <c r="D23" s="8"/>
      <c r="E23" s="40" t="str">
        <f>IF((VLOOKUP(C23,'Day-1'!$E$5:$S$40,2,FALSE)="A"),MAX('Day-1'!S5:S40),VLOOKUP(C23,'Day-1'!$E$5:$S$40,15,FALSE))</f>
        <v xml:space="preserve"> </v>
      </c>
      <c r="F23" s="40" t="str">
        <f>IF((VLOOKUP(C23,'Day-2'!$E$5:$S$40,2,FALSE)="A"),MAX('Day-2'!S5:S40),VLOOKUP(C23,'Day-2'!$E$5:$S$40,15,FALSE))</f>
        <v xml:space="preserve"> </v>
      </c>
      <c r="G23" s="40" t="e">
        <f>IF((VLOOKUP($C23,'Day-3'!$E$5:$S$40,2,FALSE)="A"),MAX('Day-3'!S5:S40),VLOOKUP($C23,'Day-3'!$E$5:$S$40,15,FALSE))</f>
        <v>#N/A</v>
      </c>
      <c r="H23" s="31"/>
      <c r="I23" s="31" t="str">
        <f t="shared" si="0"/>
        <v/>
      </c>
      <c r="J23" s="34" t="e">
        <f t="shared" si="5"/>
        <v>#VALUE!</v>
      </c>
      <c r="K23" s="8" t="e">
        <f>IF(VLOOKUP(C23,'Day-1'!$E$5:$T$40,16,FALSE)&gt;O$3," ",VLOOKUP(C23,'Day-1'!$E$5:$T$40,16,FALSE))</f>
        <v>#N/A</v>
      </c>
      <c r="L23" s="8" t="e">
        <f t="shared" si="6"/>
        <v>#VALUE!</v>
      </c>
      <c r="M23" s="8" t="e">
        <f>IF(VLOOKUP(C23,'Day-2'!$E$5:$T$40,16,FALSE)&gt;O$3," ",VLOOKUP(C23,'Day-2'!$E$5:$T$40,16,FALSE))</f>
        <v>#N/A</v>
      </c>
      <c r="N23" s="8" t="e">
        <f t="shared" si="7"/>
        <v>#N/A</v>
      </c>
      <c r="O23" s="8" t="e">
        <f>IF(VLOOKUP(C23,'Day-3'!$E$5:$T$40,16,FALSE)&gt;O$3," ",VLOOKUP(C23,'Day-3'!$E$5:$T$40,16,FALSE))</f>
        <v>#N/A</v>
      </c>
      <c r="P23" s="8" t="str">
        <f t="shared" si="1"/>
        <v/>
      </c>
      <c r="Q23" s="8" t="str">
        <f t="shared" si="8"/>
        <v xml:space="preserve"> </v>
      </c>
      <c r="S23">
        <f>IF(C23=0," ",IF(COUNTIF($Q$6:$Q$41,$Q23)&gt;1,MAX($S$5:$S22)+0.01,0))</f>
        <v>0.17</v>
      </c>
      <c r="T23" t="str">
        <f t="shared" si="2"/>
        <v/>
      </c>
      <c r="U23" t="str">
        <f t="shared" si="3"/>
        <v/>
      </c>
      <c r="V23" t="str">
        <f t="shared" si="9"/>
        <v/>
      </c>
    </row>
    <row r="24" spans="1:22" ht="15.75" customHeight="1" x14ac:dyDescent="0.2">
      <c r="A24" t="str">
        <f t="shared" si="4"/>
        <v/>
      </c>
      <c r="B24" s="99">
        <v>19</v>
      </c>
      <c r="C24" s="8" t="str">
        <f>VLOOKUP(Sheet1!A22,FLIGHTS!$A$3:$B$38,2)</f>
        <v/>
      </c>
      <c r="D24" s="8"/>
      <c r="E24" s="40" t="str">
        <f>IF((VLOOKUP(C24,'Day-1'!$E$5:$S$40,2,FALSE)="A"),MAX('Day-1'!S5:S40),VLOOKUP(C24,'Day-1'!$E$5:$S$40,15,FALSE))</f>
        <v xml:space="preserve"> </v>
      </c>
      <c r="F24" s="40" t="str">
        <f>IF((VLOOKUP(C24,'Day-2'!$E$5:$S$40,2,FALSE)="A"),MAX('Day-2'!S5:S40),VLOOKUP(C24,'Day-2'!$E$5:$S$40,15,FALSE))</f>
        <v xml:space="preserve"> </v>
      </c>
      <c r="G24" s="40" t="e">
        <f>IF((VLOOKUP($C24,'Day-3'!$E$5:$S$40,2,FALSE)="A"),MAX('Day-3'!S5:S40),VLOOKUP($C24,'Day-3'!$E$5:$S$40,15,FALSE))</f>
        <v>#N/A</v>
      </c>
      <c r="H24" s="31"/>
      <c r="I24" s="31" t="str">
        <f t="shared" si="0"/>
        <v/>
      </c>
      <c r="J24" s="34" t="e">
        <f t="shared" si="5"/>
        <v>#VALUE!</v>
      </c>
      <c r="K24" s="8" t="e">
        <f>IF(VLOOKUP(C24,'Day-1'!$E$5:$T$40,16,FALSE)&gt;O$3," ",VLOOKUP(C24,'Day-1'!$E$5:$T$40,16,FALSE))</f>
        <v>#N/A</v>
      </c>
      <c r="L24" s="8" t="e">
        <f t="shared" si="6"/>
        <v>#VALUE!</v>
      </c>
      <c r="M24" s="8" t="e">
        <f>IF(VLOOKUP(C24,'Day-2'!$E$5:$T$40,16,FALSE)&gt;O$3," ",VLOOKUP(C24,'Day-2'!$E$5:$T$40,16,FALSE))</f>
        <v>#N/A</v>
      </c>
      <c r="N24" s="8" t="e">
        <f t="shared" si="7"/>
        <v>#N/A</v>
      </c>
      <c r="O24" s="8" t="e">
        <f>IF(VLOOKUP(C24,'Day-3'!$E$5:$T$40,16,FALSE)&gt;O$3," ",VLOOKUP(C24,'Day-3'!$E$5:$T$40,16,FALSE))</f>
        <v>#N/A</v>
      </c>
      <c r="P24" s="8" t="str">
        <f t="shared" si="1"/>
        <v/>
      </c>
      <c r="Q24" s="8" t="str">
        <f t="shared" si="8"/>
        <v xml:space="preserve"> </v>
      </c>
      <c r="S24">
        <f>IF(C24=0," ",IF(COUNTIF($Q$6:$Q$41,$Q24)&gt;1,MAX($S$5:$S23)+0.01,0))</f>
        <v>0.18</v>
      </c>
      <c r="T24" t="str">
        <f t="shared" si="2"/>
        <v/>
      </c>
      <c r="U24" t="str">
        <f t="shared" si="3"/>
        <v/>
      </c>
      <c r="V24" t="str">
        <f t="shared" si="9"/>
        <v/>
      </c>
    </row>
    <row r="25" spans="1:22" ht="15.75" customHeight="1" x14ac:dyDescent="0.2">
      <c r="A25" t="str">
        <f t="shared" si="4"/>
        <v/>
      </c>
      <c r="B25" s="99">
        <v>20</v>
      </c>
      <c r="C25" s="8" t="str">
        <f>VLOOKUP(Sheet1!A23,FLIGHTS!$A$3:$B$38,2)</f>
        <v/>
      </c>
      <c r="D25" s="8"/>
      <c r="E25" s="40" t="str">
        <f>IF((VLOOKUP(C25,'Day-1'!$E$5:$S$40,2,FALSE)="A"),MAX('Day-1'!S5:S40),VLOOKUP(C25,'Day-1'!$E$5:$S$40,15,FALSE))</f>
        <v xml:space="preserve"> </v>
      </c>
      <c r="F25" s="40" t="str">
        <f>IF((VLOOKUP(C25,'Day-2'!$E$5:$S$40,2,FALSE)="A"),MAX('Day-2'!S5:S40),VLOOKUP(C25,'Day-2'!$E$5:$S$40,15,FALSE))</f>
        <v xml:space="preserve"> </v>
      </c>
      <c r="G25" s="40" t="e">
        <f>IF((VLOOKUP($C25,'Day-3'!$E$5:$S$40,2,FALSE)="A"),MAX('Day-3'!S5:S40),VLOOKUP($C25,'Day-3'!$E$5:$S$40,15,FALSE))</f>
        <v>#N/A</v>
      </c>
      <c r="H25" s="31"/>
      <c r="I25" s="31" t="str">
        <f t="shared" si="0"/>
        <v/>
      </c>
      <c r="J25" s="34" t="e">
        <f t="shared" si="5"/>
        <v>#VALUE!</v>
      </c>
      <c r="K25" s="8" t="e">
        <f>IF(VLOOKUP(C25,'Day-1'!$E$5:$T$40,16,FALSE)&gt;O$3," ",VLOOKUP(C25,'Day-1'!$E$5:$T$40,16,FALSE))</f>
        <v>#N/A</v>
      </c>
      <c r="L25" s="8" t="e">
        <f t="shared" si="6"/>
        <v>#VALUE!</v>
      </c>
      <c r="M25" s="8" t="e">
        <f>IF(VLOOKUP(C25,'Day-2'!$E$5:$T$40,16,FALSE)&gt;O$3," ",VLOOKUP(C25,'Day-2'!$E$5:$T$40,16,FALSE))</f>
        <v>#N/A</v>
      </c>
      <c r="N25" s="8" t="e">
        <f t="shared" si="7"/>
        <v>#N/A</v>
      </c>
      <c r="O25" s="8" t="e">
        <f>IF(VLOOKUP(C25,'Day-3'!$E$5:$T$40,16,FALSE)&gt;O$3," ",VLOOKUP(C25,'Day-3'!$E$5:$T$40,16,FALSE))</f>
        <v>#N/A</v>
      </c>
      <c r="P25" s="8" t="str">
        <f t="shared" si="1"/>
        <v/>
      </c>
      <c r="Q25" s="8" t="str">
        <f t="shared" si="8"/>
        <v xml:space="preserve"> </v>
      </c>
      <c r="S25">
        <f>IF(C25=0," ",IF(COUNTIF($Q$6:$Q$41,$Q25)&gt;1,MAX($S$5:$S24)+0.01,0))</f>
        <v>0.19</v>
      </c>
      <c r="T25" t="str">
        <f t="shared" si="2"/>
        <v/>
      </c>
      <c r="U25" t="str">
        <f t="shared" si="3"/>
        <v/>
      </c>
      <c r="V25" t="str">
        <f t="shared" si="9"/>
        <v/>
      </c>
    </row>
    <row r="26" spans="1:22" ht="15.75" customHeight="1" x14ac:dyDescent="0.2">
      <c r="A26" t="str">
        <f t="shared" si="4"/>
        <v/>
      </c>
      <c r="B26" s="99">
        <v>21</v>
      </c>
      <c r="C26" s="8" t="str">
        <f>VLOOKUP(Sheet1!A24,FLIGHTS!$A$3:$B$38,2)</f>
        <v/>
      </c>
      <c r="D26" s="8"/>
      <c r="E26" s="40" t="str">
        <f>IF((VLOOKUP(C26,'Day-1'!$E$5:$S$40,2,FALSE)="A"),MAX('Day-1'!S5:S40),VLOOKUP(C26,'Day-1'!$E$5:$S$40,15,FALSE))</f>
        <v xml:space="preserve"> </v>
      </c>
      <c r="F26" s="40" t="str">
        <f>IF((VLOOKUP(C26,'Day-2'!$E$5:$S$40,2,FALSE)="A"),MAX('Day-2'!S5:S40),VLOOKUP(C26,'Day-2'!$E$5:$S$40,15,FALSE))</f>
        <v xml:space="preserve"> </v>
      </c>
      <c r="G26" s="40" t="e">
        <f>IF((VLOOKUP($C26,'Day-3'!$E$5:$S$40,2,FALSE)="A"),MAX('Day-3'!S5:S40),VLOOKUP($C26,'Day-3'!$E$5:$S$40,15,FALSE))</f>
        <v>#N/A</v>
      </c>
      <c r="H26" s="31"/>
      <c r="I26" s="31" t="str">
        <f t="shared" si="0"/>
        <v/>
      </c>
      <c r="J26" s="34" t="e">
        <f t="shared" si="5"/>
        <v>#VALUE!</v>
      </c>
      <c r="K26" s="8" t="e">
        <f>IF(VLOOKUP(C26,'Day-1'!$E$5:$T$40,16,FALSE)&gt;O$3," ",VLOOKUP(C26,'Day-1'!$E$5:$T$40,16,FALSE))</f>
        <v>#N/A</v>
      </c>
      <c r="L26" s="8" t="e">
        <f t="shared" si="6"/>
        <v>#VALUE!</v>
      </c>
      <c r="M26" s="8" t="e">
        <f>IF(VLOOKUP(C26,'Day-2'!$E$5:$T$40,16,FALSE)&gt;O$3," ",VLOOKUP(C26,'Day-2'!$E$5:$T$40,16,FALSE))</f>
        <v>#N/A</v>
      </c>
      <c r="N26" s="8" t="e">
        <f t="shared" si="7"/>
        <v>#N/A</v>
      </c>
      <c r="O26" s="8" t="e">
        <f>IF(VLOOKUP(C26,'Day-3'!$E$5:$T$40,16,FALSE)&gt;O$3," ",VLOOKUP(C26,'Day-3'!$E$5:$T$40,16,FALSE))</f>
        <v>#N/A</v>
      </c>
      <c r="P26" s="8" t="str">
        <f t="shared" si="1"/>
        <v/>
      </c>
      <c r="Q26" s="8" t="str">
        <f t="shared" si="8"/>
        <v xml:space="preserve"> </v>
      </c>
      <c r="S26">
        <f>IF(C26=0," ",IF(COUNTIF($Q$6:$Q$41,$Q26)&gt;1,MAX($S$5:$S25)+0.01,0))</f>
        <v>0.2</v>
      </c>
      <c r="T26" t="str">
        <f t="shared" si="2"/>
        <v/>
      </c>
      <c r="U26" t="str">
        <f t="shared" si="3"/>
        <v/>
      </c>
      <c r="V26" t="str">
        <f t="shared" si="9"/>
        <v/>
      </c>
    </row>
    <row r="27" spans="1:22" ht="15.75" customHeight="1" x14ac:dyDescent="0.2">
      <c r="A27" t="str">
        <f t="shared" si="4"/>
        <v/>
      </c>
      <c r="B27" s="99">
        <v>22</v>
      </c>
      <c r="C27" s="8" t="str">
        <f>VLOOKUP(Sheet1!A25,FLIGHTS!$A$3:$B$38,2)</f>
        <v/>
      </c>
      <c r="D27" s="8"/>
      <c r="E27" s="40" t="str">
        <f>IF((VLOOKUP(C27,'Day-1'!$E$5:$S$40,2,FALSE)="A"),MAX('Day-1'!S5:S40),VLOOKUP(C27,'Day-1'!$E$5:$S$40,15,FALSE))</f>
        <v xml:space="preserve"> </v>
      </c>
      <c r="F27" s="40" t="str">
        <f>IF((VLOOKUP(C27,'Day-2'!$E$5:$S$40,2,FALSE)="A"),MAX('Day-2'!S5:S40),VLOOKUP(C27,'Day-2'!$E$5:$S$40,15,FALSE))</f>
        <v xml:space="preserve"> </v>
      </c>
      <c r="G27" s="40" t="e">
        <f>IF((VLOOKUP($C27,'Day-3'!$E$5:$S$40,2,FALSE)="A"),MAX('Day-3'!S5:S40),VLOOKUP($C27,'Day-3'!$E$5:$S$40,15,FALSE))</f>
        <v>#N/A</v>
      </c>
      <c r="H27" s="31"/>
      <c r="I27" s="31" t="str">
        <f t="shared" si="0"/>
        <v/>
      </c>
      <c r="J27" s="34" t="e">
        <f t="shared" si="5"/>
        <v>#VALUE!</v>
      </c>
      <c r="K27" s="8" t="e">
        <f>IF(VLOOKUP(C27,'Day-1'!$E$5:$T$40,16,FALSE)&gt;O$3," ",VLOOKUP(C27,'Day-1'!$E$5:$T$40,16,FALSE))</f>
        <v>#N/A</v>
      </c>
      <c r="L27" s="8" t="e">
        <f t="shared" si="6"/>
        <v>#VALUE!</v>
      </c>
      <c r="M27" s="8" t="e">
        <f>IF(VLOOKUP(C27,'Day-2'!$E$5:$T$40,16,FALSE)&gt;O$3," ",VLOOKUP(C27,'Day-2'!$E$5:$T$40,16,FALSE))</f>
        <v>#N/A</v>
      </c>
      <c r="N27" s="8" t="e">
        <f t="shared" si="7"/>
        <v>#N/A</v>
      </c>
      <c r="O27" s="8" t="e">
        <f>IF(VLOOKUP(C27,'Day-3'!$E$5:$T$40,16,FALSE)&gt;O$3," ",VLOOKUP(C27,'Day-3'!$E$5:$T$40,16,FALSE))</f>
        <v>#N/A</v>
      </c>
      <c r="P27" s="8" t="str">
        <f t="shared" si="1"/>
        <v/>
      </c>
      <c r="Q27" s="8" t="str">
        <f t="shared" si="8"/>
        <v xml:space="preserve"> </v>
      </c>
      <c r="S27">
        <f>IF(C27=0," ",IF(COUNTIF($Q$6:$Q$41,$Q27)&gt;1,MAX($S$5:$S26)+0.01,0))</f>
        <v>0.21</v>
      </c>
      <c r="T27" t="str">
        <f t="shared" si="2"/>
        <v/>
      </c>
      <c r="U27" t="str">
        <f t="shared" si="3"/>
        <v/>
      </c>
      <c r="V27" t="str">
        <f t="shared" si="9"/>
        <v/>
      </c>
    </row>
    <row r="28" spans="1:22" s="2" customFormat="1" ht="15.75" customHeight="1" x14ac:dyDescent="0.2">
      <c r="A28" t="str">
        <f t="shared" si="4"/>
        <v/>
      </c>
      <c r="B28" s="99">
        <v>23</v>
      </c>
      <c r="C28" s="8" t="str">
        <f>VLOOKUP(Sheet1!A26,FLIGHTS!$A$3:$B$38,2)</f>
        <v/>
      </c>
      <c r="D28" s="8"/>
      <c r="E28" s="40" t="str">
        <f>IF((VLOOKUP(C28,'Day-1'!$E$5:$S$40,2,FALSE)="A"),MAX('Day-1'!S5:S40),VLOOKUP(C28,'Day-1'!$E$5:$S$40,15,FALSE))</f>
        <v xml:space="preserve"> </v>
      </c>
      <c r="F28" s="40" t="str">
        <f>IF((VLOOKUP(C28,'Day-2'!$E$5:$S$40,2,FALSE)="A"),MAX('Day-2'!S5:S40),VLOOKUP(C28,'Day-2'!$E$5:$S$40,15,FALSE))</f>
        <v xml:space="preserve"> </v>
      </c>
      <c r="G28" s="40" t="e">
        <f>IF((VLOOKUP($C28,'Day-3'!$E$5:$S$40,2,FALSE)="A"),MAX('Day-3'!S5:S40),VLOOKUP($C28,'Day-3'!$E$5:$S$40,15,FALSE))</f>
        <v>#N/A</v>
      </c>
      <c r="H28" s="31"/>
      <c r="I28" s="31" t="str">
        <f t="shared" si="0"/>
        <v/>
      </c>
      <c r="J28" s="34" t="e">
        <f t="shared" si="5"/>
        <v>#VALUE!</v>
      </c>
      <c r="K28" s="8" t="e">
        <f>IF(VLOOKUP(C28,'Day-1'!$E$5:$T$40,16,FALSE)&gt;O$3," ",VLOOKUP(C28,'Day-1'!$E$5:$T$40,16,FALSE))</f>
        <v>#N/A</v>
      </c>
      <c r="L28" s="8" t="e">
        <f t="shared" si="6"/>
        <v>#VALUE!</v>
      </c>
      <c r="M28" s="8" t="e">
        <f>IF(VLOOKUP(C28,'Day-2'!$E$5:$T$40,16,FALSE)&gt;O$3," ",VLOOKUP(C28,'Day-2'!$E$5:$T$40,16,FALSE))</f>
        <v>#N/A</v>
      </c>
      <c r="N28" s="8" t="e">
        <f t="shared" si="7"/>
        <v>#N/A</v>
      </c>
      <c r="O28" s="8" t="e">
        <f>IF(VLOOKUP(C28,'Day-3'!$E$5:$T$40,16,FALSE)&gt;O$3," ",VLOOKUP(C28,'Day-3'!$E$5:$T$40,16,FALSE))</f>
        <v>#N/A</v>
      </c>
      <c r="P28" s="8" t="str">
        <f t="shared" si="1"/>
        <v/>
      </c>
      <c r="Q28" s="8" t="str">
        <f t="shared" si="8"/>
        <v xml:space="preserve"> </v>
      </c>
      <c r="S28">
        <f>IF(C28=0," ",IF(COUNTIF($Q$6:$Q$41,$Q28)&gt;1,MAX($S$5:$S27)+0.01,0))</f>
        <v>0.22</v>
      </c>
      <c r="T28" t="str">
        <f t="shared" si="2"/>
        <v/>
      </c>
      <c r="U28" t="str">
        <f t="shared" si="3"/>
        <v/>
      </c>
      <c r="V28" t="str">
        <f t="shared" si="9"/>
        <v/>
      </c>
    </row>
    <row r="29" spans="1:22" ht="15.75" customHeight="1" x14ac:dyDescent="0.2">
      <c r="A29" t="str">
        <f t="shared" si="4"/>
        <v/>
      </c>
      <c r="B29" s="99">
        <v>24</v>
      </c>
      <c r="C29" s="8" t="str">
        <f>VLOOKUP(Sheet1!A27,FLIGHTS!$A$3:$B$38,2)</f>
        <v/>
      </c>
      <c r="D29" s="8"/>
      <c r="E29" s="40" t="str">
        <f>IF((VLOOKUP(C29,'Day-1'!$E$5:$S$40,2,FALSE)="A"),MAX('Day-1'!S5:S40),VLOOKUP(C29,'Day-1'!$E$5:$S$40,15,FALSE))</f>
        <v xml:space="preserve"> </v>
      </c>
      <c r="F29" s="40" t="str">
        <f>IF((VLOOKUP(C29,'Day-2'!$E$5:$S$40,2,FALSE)="A"),MAX('Day-2'!S5:S40),VLOOKUP(C29,'Day-2'!$E$5:$S$40,15,FALSE))</f>
        <v xml:space="preserve"> </v>
      </c>
      <c r="G29" s="40" t="e">
        <f>IF((VLOOKUP($C29,'Day-3'!$E$5:$S$40,2,FALSE)="A"),MAX('Day-3'!S5:S40),VLOOKUP($C29,'Day-3'!$E$5:$S$40,15,FALSE))</f>
        <v>#N/A</v>
      </c>
      <c r="H29" s="31"/>
      <c r="I29" s="31" t="str">
        <f t="shared" si="0"/>
        <v/>
      </c>
      <c r="J29" s="34" t="e">
        <f t="shared" si="5"/>
        <v>#VALUE!</v>
      </c>
      <c r="K29" s="8" t="e">
        <f>IF(VLOOKUP(C29,'Day-1'!$E$5:$T$40,16,FALSE)&gt;O$3," ",VLOOKUP(C29,'Day-1'!$E$5:$T$40,16,FALSE))</f>
        <v>#N/A</v>
      </c>
      <c r="L29" s="8" t="e">
        <f t="shared" si="6"/>
        <v>#VALUE!</v>
      </c>
      <c r="M29" s="8" t="e">
        <f>IF(VLOOKUP(C29,'Day-2'!$E$5:$T$40,16,FALSE)&gt;O$3," ",VLOOKUP(C29,'Day-2'!$E$5:$T$40,16,FALSE))</f>
        <v>#N/A</v>
      </c>
      <c r="N29" s="8" t="e">
        <f t="shared" si="7"/>
        <v>#N/A</v>
      </c>
      <c r="O29" s="8" t="e">
        <f>IF(VLOOKUP(C29,'Day-3'!$E$5:$T$40,16,FALSE)&gt;O$3," ",VLOOKUP(C29,'Day-3'!$E$5:$T$40,16,FALSE))</f>
        <v>#N/A</v>
      </c>
      <c r="P29" s="8" t="str">
        <f t="shared" si="1"/>
        <v/>
      </c>
      <c r="Q29" s="8" t="str">
        <f t="shared" si="8"/>
        <v xml:space="preserve"> </v>
      </c>
      <c r="S29">
        <f>IF(C29=0," ",IF(COUNTIF($Q$6:$Q$41,$Q29)&gt;1,MAX($S$5:$S28)+0.01,0))</f>
        <v>0.23</v>
      </c>
      <c r="T29" t="str">
        <f t="shared" si="2"/>
        <v/>
      </c>
      <c r="U29" t="str">
        <f t="shared" si="3"/>
        <v/>
      </c>
      <c r="V29" t="str">
        <f t="shared" si="9"/>
        <v/>
      </c>
    </row>
    <row r="30" spans="1:22" ht="15.75" customHeight="1" x14ac:dyDescent="0.2">
      <c r="A30" t="str">
        <f t="shared" si="4"/>
        <v/>
      </c>
      <c r="B30" s="99">
        <v>25</v>
      </c>
      <c r="C30" s="8" t="str">
        <f>VLOOKUP(Sheet1!A28,FLIGHTS!$A$3:$B$38,2)</f>
        <v/>
      </c>
      <c r="D30" s="8"/>
      <c r="E30" s="40" t="str">
        <f>IF((VLOOKUP(C30,'Day-1'!$E$5:$S$40,2,FALSE)="A"),MAX('Day-1'!S5:S40),VLOOKUP(C30,'Day-1'!$E$5:$S$40,15,FALSE))</f>
        <v xml:space="preserve"> </v>
      </c>
      <c r="F30" s="40" t="str">
        <f>IF((VLOOKUP(C30,'Day-2'!$E$5:$S$40,2,FALSE)="A"),MAX('Day-2'!S5:S40),VLOOKUP(C30,'Day-2'!$E$5:$S$40,15,FALSE))</f>
        <v xml:space="preserve"> </v>
      </c>
      <c r="G30" s="40" t="e">
        <f>IF((VLOOKUP($C30,'Day-3'!$E$5:$S$40,2,FALSE)="A"),MAX('Day-3'!S5:S40),VLOOKUP($C30,'Day-3'!$E$5:$S$40,15,FALSE))</f>
        <v>#N/A</v>
      </c>
      <c r="H30" s="31"/>
      <c r="I30" s="31" t="str">
        <f t="shared" si="0"/>
        <v/>
      </c>
      <c r="J30" s="34" t="e">
        <f t="shared" si="5"/>
        <v>#VALUE!</v>
      </c>
      <c r="K30" s="8" t="e">
        <f>IF(VLOOKUP(C30,'Day-1'!$E$5:$T$40,16,FALSE)&gt;O$3," ",VLOOKUP(C30,'Day-1'!$E$5:$T$40,16,FALSE))</f>
        <v>#N/A</v>
      </c>
      <c r="L30" s="8" t="e">
        <f t="shared" si="6"/>
        <v>#VALUE!</v>
      </c>
      <c r="M30" s="8" t="e">
        <f>IF(VLOOKUP(C30,'Day-2'!$E$5:$T$40,16,FALSE)&gt;O$3," ",VLOOKUP(C30,'Day-2'!$E$5:$T$40,16,FALSE))</f>
        <v>#N/A</v>
      </c>
      <c r="N30" s="8" t="e">
        <f t="shared" si="7"/>
        <v>#N/A</v>
      </c>
      <c r="O30" s="8" t="e">
        <f>IF(VLOOKUP(C30,'Day-3'!$E$5:$T$40,16,FALSE)&gt;O$3," ",VLOOKUP(C30,'Day-3'!$E$5:$T$40,16,FALSE))</f>
        <v>#N/A</v>
      </c>
      <c r="P30" s="8" t="str">
        <f t="shared" si="1"/>
        <v/>
      </c>
      <c r="Q30" s="8" t="str">
        <f t="shared" si="8"/>
        <v xml:space="preserve"> </v>
      </c>
      <c r="S30">
        <f>IF(C30=0," ",IF(COUNTIF($Q$6:$Q$41,$Q30)&gt;1,MAX($S$5:$S29)+0.01,0))</f>
        <v>0.24</v>
      </c>
      <c r="T30" t="str">
        <f t="shared" si="2"/>
        <v/>
      </c>
      <c r="U30" t="str">
        <f t="shared" si="3"/>
        <v/>
      </c>
      <c r="V30" t="str">
        <f t="shared" si="9"/>
        <v/>
      </c>
    </row>
    <row r="31" spans="1:22" ht="15.75" customHeight="1" x14ac:dyDescent="0.2">
      <c r="A31" t="str">
        <f t="shared" si="4"/>
        <v/>
      </c>
      <c r="B31" s="99">
        <v>26</v>
      </c>
      <c r="C31" s="8" t="str">
        <f>VLOOKUP(Sheet1!A29,FLIGHTS!$A$3:$B$38,2)</f>
        <v/>
      </c>
      <c r="D31" s="8"/>
      <c r="E31" s="40" t="str">
        <f>IF((VLOOKUP(C31,'Day-1'!$E$5:$S$40,2,FALSE)="A"),MAX('Day-1'!S5:S40),VLOOKUP(C31,'Day-1'!$E$5:$S$40,15,FALSE))</f>
        <v xml:space="preserve"> </v>
      </c>
      <c r="F31" s="40" t="str">
        <f>IF((VLOOKUP(C31,'Day-2'!$E$5:$S$40,2,FALSE)="A"),MAX('Day-2'!S5:S40),VLOOKUP(C31,'Day-2'!$E$5:$S$40,15,FALSE))</f>
        <v xml:space="preserve"> </v>
      </c>
      <c r="G31" s="40" t="e">
        <f>IF((VLOOKUP($C31,'Day-3'!$E$5:$S$40,2,FALSE)="A"),MAX('Day-3'!S5:S40),VLOOKUP($C31,'Day-3'!$E$5:$S$40,15,FALSE))</f>
        <v>#N/A</v>
      </c>
      <c r="H31" s="31"/>
      <c r="I31" s="31" t="str">
        <f t="shared" si="0"/>
        <v/>
      </c>
      <c r="J31" s="34" t="e">
        <f t="shared" si="5"/>
        <v>#VALUE!</v>
      </c>
      <c r="K31" s="8" t="e">
        <f>IF(VLOOKUP(C31,'Day-1'!$E$5:$T$40,16,FALSE)&gt;O$3," ",VLOOKUP(C31,'Day-1'!$E$5:$T$40,16,FALSE))</f>
        <v>#N/A</v>
      </c>
      <c r="L31" s="8" t="e">
        <f t="shared" si="6"/>
        <v>#VALUE!</v>
      </c>
      <c r="M31" s="8" t="e">
        <f>IF(VLOOKUP(C31,'Day-2'!$E$5:$T$40,16,FALSE)&gt;O$3," ",VLOOKUP(C31,'Day-2'!$E$5:$T$40,16,FALSE))</f>
        <v>#N/A</v>
      </c>
      <c r="N31" s="8" t="e">
        <f t="shared" si="7"/>
        <v>#N/A</v>
      </c>
      <c r="O31" s="8" t="e">
        <f>IF(VLOOKUP(C31,'Day-3'!$E$5:$T$40,16,FALSE)&gt;O$3," ",VLOOKUP(C31,'Day-3'!$E$5:$T$40,16,FALSE))</f>
        <v>#N/A</v>
      </c>
      <c r="P31" s="8" t="str">
        <f t="shared" si="1"/>
        <v/>
      </c>
      <c r="Q31" s="8" t="str">
        <f t="shared" si="8"/>
        <v xml:space="preserve"> </v>
      </c>
      <c r="S31">
        <f>IF(C31=0," ",IF(COUNTIF($Q$6:$Q$41,$Q31)&gt;1,MAX($S$5:$S30)+0.01,0))</f>
        <v>0.25</v>
      </c>
      <c r="T31" t="str">
        <f t="shared" si="2"/>
        <v/>
      </c>
      <c r="U31" t="str">
        <f t="shared" si="3"/>
        <v/>
      </c>
      <c r="V31" t="str">
        <f t="shared" si="9"/>
        <v/>
      </c>
    </row>
    <row r="32" spans="1:22" ht="15.75" customHeight="1" x14ac:dyDescent="0.2">
      <c r="A32" t="str">
        <f t="shared" si="4"/>
        <v/>
      </c>
      <c r="B32" s="99">
        <v>27</v>
      </c>
      <c r="C32" s="8" t="str">
        <f>VLOOKUP(Sheet1!A30,FLIGHTS!$A$3:$B$38,2)</f>
        <v/>
      </c>
      <c r="D32" s="8"/>
      <c r="E32" s="40" t="str">
        <f>IF((VLOOKUP(C32,'Day-1'!$E$5:$S$40,2,FALSE)="A"),MAX('Day-1'!S5:S40),VLOOKUP(C32,'Day-1'!$E$5:$S$40,15,FALSE))</f>
        <v xml:space="preserve"> </v>
      </c>
      <c r="F32" s="40" t="str">
        <f>IF((VLOOKUP(C32,'Day-2'!$E$5:$S$40,2,FALSE)="A"),MAX('Day-2'!S5:S40),VLOOKUP(C32,'Day-2'!$E$5:$S$40,15,FALSE))</f>
        <v xml:space="preserve"> </v>
      </c>
      <c r="G32" s="40" t="e">
        <f>IF((VLOOKUP($C32,'Day-3'!$E$5:$S$40,2,FALSE)="A"),MAX('Day-3'!S5:S40),VLOOKUP($C32,'Day-3'!$E$5:$S$40,15,FALSE))</f>
        <v>#N/A</v>
      </c>
      <c r="H32" s="31"/>
      <c r="I32" s="31" t="str">
        <f t="shared" si="0"/>
        <v/>
      </c>
      <c r="J32" s="34" t="e">
        <f t="shared" si="5"/>
        <v>#VALUE!</v>
      </c>
      <c r="K32" s="8" t="e">
        <f>IF(VLOOKUP(C32,'Day-1'!$E$5:$T$40,16,FALSE)&gt;O$3," ",VLOOKUP(C32,'Day-1'!$E$5:$T$40,16,FALSE))</f>
        <v>#N/A</v>
      </c>
      <c r="L32" s="8" t="e">
        <f t="shared" si="6"/>
        <v>#VALUE!</v>
      </c>
      <c r="M32" s="8" t="e">
        <f>IF(VLOOKUP(C32,'Day-2'!$E$5:$T$40,16,FALSE)&gt;O$3," ",VLOOKUP(C32,'Day-2'!$E$5:$T$40,16,FALSE))</f>
        <v>#N/A</v>
      </c>
      <c r="N32" s="8" t="e">
        <f t="shared" si="7"/>
        <v>#N/A</v>
      </c>
      <c r="O32" s="8" t="e">
        <f>IF(VLOOKUP(C32,'Day-3'!$E$5:$T$40,16,FALSE)&gt;O$3," ",VLOOKUP(C32,'Day-3'!$E$5:$T$40,16,FALSE))</f>
        <v>#N/A</v>
      </c>
      <c r="P32" s="8" t="str">
        <f t="shared" si="1"/>
        <v/>
      </c>
      <c r="Q32" s="8" t="str">
        <f t="shared" si="8"/>
        <v xml:space="preserve"> </v>
      </c>
      <c r="S32">
        <f>IF(C32=0," ",IF(COUNTIF($Q$6:$Q$41,$Q32)&gt;1,MAX($S$5:$S31)+0.01,0))</f>
        <v>0.26</v>
      </c>
      <c r="T32" t="str">
        <f t="shared" si="2"/>
        <v/>
      </c>
      <c r="U32" t="str">
        <f t="shared" si="3"/>
        <v/>
      </c>
      <c r="V32" t="str">
        <f t="shared" si="9"/>
        <v/>
      </c>
    </row>
    <row r="33" spans="1:22" ht="15.75" customHeight="1" x14ac:dyDescent="0.2">
      <c r="A33" t="str">
        <f t="shared" si="4"/>
        <v/>
      </c>
      <c r="B33" s="99">
        <v>28</v>
      </c>
      <c r="C33" s="8" t="str">
        <f>VLOOKUP(Sheet1!A31,FLIGHTS!$A$3:$B$38,2)</f>
        <v/>
      </c>
      <c r="D33" s="8"/>
      <c r="E33" s="40" t="str">
        <f>IF((VLOOKUP(C33,'Day-1'!$E$5:$S$40,2,FALSE)="A"),MAX('Day-1'!S5:S40),VLOOKUP(C33,'Day-1'!$E$5:$S$40,15,FALSE))</f>
        <v xml:space="preserve"> </v>
      </c>
      <c r="F33" s="40" t="str">
        <f>IF((VLOOKUP(C33,'Day-2'!$E$5:$S$40,2,FALSE)="A"),MAX('Day-2'!S5:S40),VLOOKUP(C33,'Day-2'!$E$5:$S$40,15,FALSE))</f>
        <v xml:space="preserve"> </v>
      </c>
      <c r="G33" s="40" t="e">
        <f>IF((VLOOKUP($C33,'Day-3'!$E$5:$S$40,2,FALSE)="A"),MAX('Day-3'!S5:S40),VLOOKUP($C33,'Day-3'!$E$5:$S$40,15,FALSE))</f>
        <v>#N/A</v>
      </c>
      <c r="H33" s="31"/>
      <c r="I33" s="31" t="str">
        <f t="shared" si="0"/>
        <v/>
      </c>
      <c r="J33" s="34" t="e">
        <f t="shared" si="5"/>
        <v>#VALUE!</v>
      </c>
      <c r="K33" s="8" t="e">
        <f>IF(VLOOKUP(C33,'Day-1'!$E$5:$T$40,16,FALSE)&gt;O$3," ",VLOOKUP(C33,'Day-1'!$E$5:$T$40,16,FALSE))</f>
        <v>#N/A</v>
      </c>
      <c r="L33" s="8" t="e">
        <f t="shared" si="6"/>
        <v>#VALUE!</v>
      </c>
      <c r="M33" s="8" t="e">
        <f>IF(VLOOKUP(C33,'Day-2'!$E$5:$T$40,16,FALSE)&gt;O$3," ",VLOOKUP(C33,'Day-2'!$E$5:$T$40,16,FALSE))</f>
        <v>#N/A</v>
      </c>
      <c r="N33" s="8" t="e">
        <f t="shared" si="7"/>
        <v>#N/A</v>
      </c>
      <c r="O33" s="8" t="e">
        <f>IF(VLOOKUP(C33,'Day-3'!$E$5:$T$40,16,FALSE)&gt;O$3," ",VLOOKUP(C33,'Day-3'!$E$5:$T$40,16,FALSE))</f>
        <v>#N/A</v>
      </c>
      <c r="P33" s="8" t="str">
        <f t="shared" si="1"/>
        <v/>
      </c>
      <c r="Q33" s="8" t="str">
        <f t="shared" si="8"/>
        <v xml:space="preserve"> </v>
      </c>
      <c r="S33">
        <f>IF(C33=0," ",IF(COUNTIF($Q$6:$Q$41,$Q33)&gt;1,MAX($S$5:$S32)+0.01,0))</f>
        <v>0.27</v>
      </c>
      <c r="T33" t="str">
        <f t="shared" si="2"/>
        <v/>
      </c>
      <c r="U33" t="str">
        <f t="shared" si="3"/>
        <v/>
      </c>
      <c r="V33" t="str">
        <f t="shared" si="9"/>
        <v/>
      </c>
    </row>
    <row r="34" spans="1:22" ht="15.75" customHeight="1" x14ac:dyDescent="0.2">
      <c r="A34" t="str">
        <f t="shared" si="4"/>
        <v/>
      </c>
      <c r="B34" s="99">
        <v>29</v>
      </c>
      <c r="C34" s="8" t="str">
        <f>VLOOKUP(Sheet1!A32,FLIGHTS!$A$3:$B$38,2)</f>
        <v/>
      </c>
      <c r="D34" s="8"/>
      <c r="E34" s="40" t="str">
        <f>IF((VLOOKUP(C34,'Day-1'!$E$5:$S$40,2,FALSE)="A"),MAX('Day-1'!S5:S40),VLOOKUP(C34,'Day-1'!$E$5:$S$40,15,FALSE))</f>
        <v xml:space="preserve"> </v>
      </c>
      <c r="F34" s="40" t="str">
        <f>IF((VLOOKUP(C34,'Day-2'!$E$5:$S$40,2,FALSE)="A"),MAX('Day-2'!S5:S40),VLOOKUP(C34,'Day-2'!$E$5:$S$40,15,FALSE))</f>
        <v xml:space="preserve"> </v>
      </c>
      <c r="G34" s="40" t="e">
        <f>IF((VLOOKUP($C34,'Day-3'!$E$5:$S$40,2,FALSE)="A"),MAX('Day-3'!S5:S40),VLOOKUP($C34,'Day-3'!$E$5:$S$40,15,FALSE))</f>
        <v>#N/A</v>
      </c>
      <c r="H34" s="31"/>
      <c r="I34" s="31" t="str">
        <f t="shared" si="0"/>
        <v/>
      </c>
      <c r="J34" s="34" t="e">
        <f t="shared" si="5"/>
        <v>#VALUE!</v>
      </c>
      <c r="K34" s="8" t="e">
        <f>IF(VLOOKUP(C34,'Day-1'!$E$5:$T$40,16,FALSE)&gt;O$3," ",VLOOKUP(C34,'Day-1'!$E$5:$T$40,16,FALSE))</f>
        <v>#N/A</v>
      </c>
      <c r="L34" s="8" t="e">
        <f t="shared" si="6"/>
        <v>#VALUE!</v>
      </c>
      <c r="M34" s="8" t="e">
        <f>IF(VLOOKUP(C34,'Day-2'!$E$5:$T$40,16,FALSE)&gt;O$3," ",VLOOKUP(C34,'Day-2'!$E$5:$T$40,16,FALSE))</f>
        <v>#N/A</v>
      </c>
      <c r="N34" s="8" t="e">
        <f t="shared" si="7"/>
        <v>#N/A</v>
      </c>
      <c r="O34" s="8" t="e">
        <f>IF(VLOOKUP(C34,'Day-3'!$E$5:$T$40,16,FALSE)&gt;O$3," ",VLOOKUP(C34,'Day-3'!$E$5:$T$40,16,FALSE))</f>
        <v>#N/A</v>
      </c>
      <c r="P34" s="8" t="str">
        <f t="shared" si="1"/>
        <v/>
      </c>
      <c r="Q34" s="8" t="str">
        <f t="shared" si="8"/>
        <v xml:space="preserve"> </v>
      </c>
      <c r="S34">
        <f>IF(C34=0," ",IF(COUNTIF($Q$6:$Q$41,$Q34)&gt;1,MAX($S$5:$S33)+0.01,0))</f>
        <v>0.28000000000000003</v>
      </c>
      <c r="T34" t="str">
        <f t="shared" si="2"/>
        <v/>
      </c>
      <c r="U34" t="str">
        <f t="shared" si="3"/>
        <v/>
      </c>
      <c r="V34" t="str">
        <f t="shared" si="9"/>
        <v/>
      </c>
    </row>
    <row r="35" spans="1:22" ht="15.75" customHeight="1" x14ac:dyDescent="0.2">
      <c r="A35" t="str">
        <f t="shared" si="4"/>
        <v/>
      </c>
      <c r="B35" s="99">
        <v>30</v>
      </c>
      <c r="C35" s="8" t="str">
        <f>VLOOKUP(Sheet1!A33,FLIGHTS!$A$3:$B$38,2)</f>
        <v/>
      </c>
      <c r="D35" s="8"/>
      <c r="E35" s="40" t="str">
        <f>IF((VLOOKUP(C35,'Day-1'!$E$5:$S$40,2,FALSE)="A"),MAX('Day-1'!S5:S40),VLOOKUP(C35,'Day-1'!$E$5:$S$40,15,FALSE))</f>
        <v xml:space="preserve"> </v>
      </c>
      <c r="F35" s="40" t="str">
        <f>IF((VLOOKUP(C35,'Day-2'!$E$5:$S$40,2,FALSE)="A"),MAX('Day-2'!S5:S40),VLOOKUP(C35,'Day-2'!$E$5:$S$40,15,FALSE))</f>
        <v xml:space="preserve"> </v>
      </c>
      <c r="G35" s="40" t="e">
        <f>IF((VLOOKUP($C35,'Day-3'!$E$5:$S$40,2,FALSE)="A"),MAX('Day-3'!S5:S40),VLOOKUP($C35,'Day-3'!$E$5:$S$40,15,FALSE))</f>
        <v>#N/A</v>
      </c>
      <c r="H35" s="31"/>
      <c r="I35" s="31" t="str">
        <f t="shared" si="0"/>
        <v/>
      </c>
      <c r="J35" s="34" t="e">
        <f t="shared" si="5"/>
        <v>#VALUE!</v>
      </c>
      <c r="K35" s="8" t="e">
        <f>IF(VLOOKUP(C35,'Day-1'!$E$5:$T$40,16,FALSE)&gt;O$3," ",VLOOKUP(C35,'Day-1'!$E$5:$T$40,16,FALSE))</f>
        <v>#N/A</v>
      </c>
      <c r="L35" s="8" t="e">
        <f t="shared" si="6"/>
        <v>#VALUE!</v>
      </c>
      <c r="M35" s="8" t="e">
        <f>IF(VLOOKUP(C35,'Day-2'!$E$5:$T$40,16,FALSE)&gt;O$3," ",VLOOKUP(C35,'Day-2'!$E$5:$T$40,16,FALSE))</f>
        <v>#N/A</v>
      </c>
      <c r="N35" s="8" t="e">
        <f t="shared" si="7"/>
        <v>#N/A</v>
      </c>
      <c r="O35" s="8" t="e">
        <f>IF(VLOOKUP(C35,'Day-3'!$E$5:$T$40,16,FALSE)&gt;O$3," ",VLOOKUP(C35,'Day-3'!$E$5:$T$40,16,FALSE))</f>
        <v>#N/A</v>
      </c>
      <c r="P35" s="8" t="str">
        <f t="shared" si="1"/>
        <v/>
      </c>
      <c r="Q35" s="8" t="str">
        <f t="shared" si="8"/>
        <v xml:space="preserve"> </v>
      </c>
      <c r="S35">
        <f>IF(C35=0," ",IF(COUNTIF($Q$6:$Q$41,$Q35)&gt;1,MAX($S$5:$S34)+0.01,0))</f>
        <v>0.28999999999999998</v>
      </c>
      <c r="T35" t="str">
        <f t="shared" si="2"/>
        <v/>
      </c>
      <c r="U35" t="str">
        <f t="shared" si="3"/>
        <v/>
      </c>
      <c r="V35" t="str">
        <f t="shared" si="9"/>
        <v/>
      </c>
    </row>
    <row r="36" spans="1:22" ht="15.75" customHeight="1" x14ac:dyDescent="0.2">
      <c r="A36" t="str">
        <f t="shared" si="4"/>
        <v/>
      </c>
      <c r="B36" s="99">
        <v>31</v>
      </c>
      <c r="C36" s="8" t="str">
        <f>VLOOKUP(Sheet1!A34,FLIGHTS!$A$3:$B$38,2)</f>
        <v/>
      </c>
      <c r="D36" s="8"/>
      <c r="E36" s="40" t="str">
        <f>IF((VLOOKUP(C36,'Day-1'!$E$5:$S$40,2,FALSE)="A"),MAX('Day-1'!S5:S40),VLOOKUP(C36,'Day-1'!$E$5:$S$40,15,FALSE))</f>
        <v xml:space="preserve"> </v>
      </c>
      <c r="F36" s="40" t="str">
        <f>IF((VLOOKUP(C36,'Day-2'!$E$5:$S$40,2,FALSE)="A"),MAX('Day-2'!S5:S40),VLOOKUP(C36,'Day-2'!$E$5:$S$40,15,FALSE))</f>
        <v xml:space="preserve"> </v>
      </c>
      <c r="G36" s="40" t="e">
        <f>IF((VLOOKUP($C36,'Day-3'!$E$5:$S$40,2,FALSE)="A"),MAX('Day-3'!S5:S40),VLOOKUP($C36,'Day-3'!$E$5:$S$40,15,FALSE))</f>
        <v>#N/A</v>
      </c>
      <c r="H36" s="31"/>
      <c r="I36" s="31" t="str">
        <f t="shared" si="0"/>
        <v/>
      </c>
      <c r="J36" s="34" t="e">
        <f t="shared" si="5"/>
        <v>#VALUE!</v>
      </c>
      <c r="K36" s="8" t="e">
        <f>IF(VLOOKUP(C36,'Day-1'!$E$5:$T$40,16,FALSE)&gt;O$3," ",VLOOKUP(C36,'Day-1'!$E$5:$T$40,16,FALSE))</f>
        <v>#N/A</v>
      </c>
      <c r="L36" s="8" t="e">
        <f t="shared" si="6"/>
        <v>#VALUE!</v>
      </c>
      <c r="M36" s="8" t="e">
        <f>IF(VLOOKUP(C36,'Day-2'!$E$5:$T$40,16,FALSE)&gt;O$3," ",VLOOKUP(C36,'Day-2'!$E$5:$T$40,16,FALSE))</f>
        <v>#N/A</v>
      </c>
      <c r="N36" s="8" t="e">
        <f t="shared" si="7"/>
        <v>#N/A</v>
      </c>
      <c r="O36" s="8" t="e">
        <f>IF(VLOOKUP(C36,'Day-3'!$E$5:$T$40,16,FALSE)&gt;O$3," ",VLOOKUP(C36,'Day-3'!$E$5:$T$40,16,FALSE))</f>
        <v>#N/A</v>
      </c>
      <c r="P36" s="8" t="str">
        <f t="shared" si="1"/>
        <v/>
      </c>
      <c r="Q36" s="8" t="str">
        <f t="shared" si="8"/>
        <v xml:space="preserve"> </v>
      </c>
      <c r="S36">
        <f>IF(C36=0," ",IF(COUNTIF($Q$6:$Q$41,$Q36)&gt;1,MAX($S$5:$S35)+0.01,0))</f>
        <v>0.3</v>
      </c>
      <c r="T36" t="str">
        <f t="shared" si="2"/>
        <v/>
      </c>
      <c r="U36" t="str">
        <f t="shared" si="3"/>
        <v/>
      </c>
      <c r="V36" t="str">
        <f t="shared" si="9"/>
        <v/>
      </c>
    </row>
    <row r="37" spans="1:22" ht="15.75" customHeight="1" x14ac:dyDescent="0.2">
      <c r="A37" t="str">
        <f t="shared" si="4"/>
        <v/>
      </c>
      <c r="B37" s="99">
        <v>32</v>
      </c>
      <c r="C37" s="8" t="str">
        <f>VLOOKUP(Sheet1!A35,FLIGHTS!$A$3:$B$38,2)</f>
        <v/>
      </c>
      <c r="D37" s="8"/>
      <c r="E37" s="40" t="str">
        <f>IF((VLOOKUP(C37,'Day-1'!$E$5:$S$40,2,FALSE)="A"),MAX('Day-1'!S5:S40),VLOOKUP(C37,'Day-1'!$E$5:$S$40,15,FALSE))</f>
        <v xml:space="preserve"> </v>
      </c>
      <c r="F37" s="40" t="str">
        <f>IF((VLOOKUP(C37,'Day-2'!$E$5:$S$40,2,FALSE)="A"),MAX('Day-2'!S5:S40),VLOOKUP(C37,'Day-2'!$E$5:$S$40,15,FALSE))</f>
        <v xml:space="preserve"> </v>
      </c>
      <c r="G37" s="40" t="e">
        <f>IF((VLOOKUP($C37,'Day-3'!$E$5:$S$40,2,FALSE)="A"),MAX('Day-3'!S5:S40),VLOOKUP($C37,'Day-3'!$E$5:$S$40,15,FALSE))</f>
        <v>#N/A</v>
      </c>
      <c r="H37" s="31"/>
      <c r="I37" s="31" t="str">
        <f t="shared" si="0"/>
        <v/>
      </c>
      <c r="J37" s="34" t="e">
        <f t="shared" si="5"/>
        <v>#VALUE!</v>
      </c>
      <c r="K37" s="8" t="e">
        <f>IF(VLOOKUP(C37,'Day-1'!$E$5:$T$40,16,FALSE)&gt;O$3," ",VLOOKUP(C37,'Day-1'!$E$5:$T$40,16,FALSE))</f>
        <v>#N/A</v>
      </c>
      <c r="L37" s="8" t="e">
        <f t="shared" si="6"/>
        <v>#VALUE!</v>
      </c>
      <c r="M37" s="8" t="e">
        <f>IF(VLOOKUP(C37,'Day-2'!$E$5:$T$40,16,FALSE)&gt;O$3," ",VLOOKUP(C37,'Day-2'!$E$5:$T$40,16,FALSE))</f>
        <v>#N/A</v>
      </c>
      <c r="N37" s="8" t="e">
        <f t="shared" si="7"/>
        <v>#N/A</v>
      </c>
      <c r="O37" s="8" t="e">
        <f>IF(VLOOKUP(C37,'Day-3'!$E$5:$T$40,16,FALSE)&gt;O$3," ",VLOOKUP(C37,'Day-3'!$E$5:$T$40,16,FALSE))</f>
        <v>#N/A</v>
      </c>
      <c r="P37" s="8" t="str">
        <f t="shared" si="1"/>
        <v/>
      </c>
      <c r="Q37" s="8" t="str">
        <f t="shared" si="8"/>
        <v xml:space="preserve"> </v>
      </c>
      <c r="S37">
        <f>IF(C37=0," ",IF(COUNTIF($Q$6:$Q$41,$Q37)&gt;1,MAX($S$5:$S36)+0.01,0))</f>
        <v>0.31</v>
      </c>
      <c r="T37" t="str">
        <f t="shared" si="2"/>
        <v/>
      </c>
      <c r="U37" t="str">
        <f t="shared" si="3"/>
        <v/>
      </c>
      <c r="V37" t="str">
        <f t="shared" si="9"/>
        <v/>
      </c>
    </row>
    <row r="38" spans="1:22" ht="15.75" customHeight="1" x14ac:dyDescent="0.2">
      <c r="A38" t="str">
        <f t="shared" si="4"/>
        <v/>
      </c>
      <c r="B38" s="99">
        <v>33</v>
      </c>
      <c r="C38" s="8" t="str">
        <f>VLOOKUP(Sheet1!A36,FLIGHTS!$A$3:$B$38,2)</f>
        <v/>
      </c>
      <c r="D38" s="8"/>
      <c r="E38" s="40" t="str">
        <f>IF((VLOOKUP(C38,'Day-1'!$E$5:$S$40,2,FALSE)="A"),MAX('Day-1'!S5:S40),VLOOKUP(C38,'Day-1'!$E$5:$S$40,15,FALSE))</f>
        <v xml:space="preserve"> </v>
      </c>
      <c r="F38" s="40" t="str">
        <f>IF((VLOOKUP(C38,'Day-2'!$E$5:$S$40,2,FALSE)="A"),MAX('Day-2'!S5:S40),VLOOKUP(C38,'Day-2'!$E$5:$S$40,15,FALSE))</f>
        <v xml:space="preserve"> </v>
      </c>
      <c r="G38" s="40" t="e">
        <f>IF((VLOOKUP($C38,'Day-3'!$E$5:$S$40,2,FALSE)="A"),MAX('Day-3'!S5:S40),VLOOKUP($C38,'Day-3'!$E$5:$S$40,15,FALSE))</f>
        <v>#N/A</v>
      </c>
      <c r="H38" s="31"/>
      <c r="I38" s="31" t="str">
        <f t="shared" si="0"/>
        <v/>
      </c>
      <c r="J38" s="34" t="e">
        <f t="shared" si="5"/>
        <v>#VALUE!</v>
      </c>
      <c r="K38" s="8" t="e">
        <f>IF(VLOOKUP(C38,'Day-1'!$E$5:$T$40,16,FALSE)&gt;O$3," ",VLOOKUP(C38,'Day-1'!$E$5:$T$40,16,FALSE))</f>
        <v>#N/A</v>
      </c>
      <c r="L38" s="8" t="e">
        <f t="shared" si="6"/>
        <v>#VALUE!</v>
      </c>
      <c r="M38" s="8" t="e">
        <f>IF(VLOOKUP(C38,'Day-2'!$E$5:$T$40,16,FALSE)&gt;O$3," ",VLOOKUP(C38,'Day-2'!$E$5:$T$40,16,FALSE))</f>
        <v>#N/A</v>
      </c>
      <c r="N38" s="8" t="e">
        <f t="shared" si="7"/>
        <v>#N/A</v>
      </c>
      <c r="O38" s="8" t="e">
        <f>IF(VLOOKUP(C38,'Day-3'!$E$5:$T$40,16,FALSE)&gt;O$3," ",VLOOKUP(C38,'Day-3'!$E$5:$T$40,16,FALSE))</f>
        <v>#N/A</v>
      </c>
      <c r="P38" s="8" t="str">
        <f t="shared" si="1"/>
        <v/>
      </c>
      <c r="Q38" s="8" t="str">
        <f t="shared" si="8"/>
        <v xml:space="preserve"> </v>
      </c>
      <c r="S38">
        <f>IF(C38=0," ",IF(COUNTIF($Q$6:$Q$41,$Q38)&gt;1,MAX($S$5:$S37)+0.01,0))</f>
        <v>0.32</v>
      </c>
      <c r="T38" t="str">
        <f t="shared" si="2"/>
        <v/>
      </c>
      <c r="U38" t="str">
        <f t="shared" si="3"/>
        <v/>
      </c>
      <c r="V38" t="str">
        <f t="shared" si="9"/>
        <v/>
      </c>
    </row>
    <row r="39" spans="1:22" ht="15.75" customHeight="1" x14ac:dyDescent="0.2">
      <c r="A39" t="str">
        <f t="shared" si="4"/>
        <v/>
      </c>
      <c r="B39" s="99">
        <v>34</v>
      </c>
      <c r="C39" s="8" t="str">
        <f>VLOOKUP(Sheet1!A37,FLIGHTS!$A$3:$B$38,2)</f>
        <v/>
      </c>
      <c r="D39" s="8"/>
      <c r="E39" s="40" t="str">
        <f>IF((VLOOKUP(C39,'Day-1'!$E$5:$S$40,2,FALSE)="A"),MAX('Day-1'!S5:S40),VLOOKUP(C39,'Day-1'!$E$5:$S$40,15,FALSE))</f>
        <v xml:space="preserve"> </v>
      </c>
      <c r="F39" s="40" t="str">
        <f>IF((VLOOKUP(C39,'Day-2'!$E$5:$S$40,2,FALSE)="A"),MAX('Day-2'!S5:S40),VLOOKUP(C39,'Day-2'!$E$5:$S$40,15,FALSE))</f>
        <v xml:space="preserve"> </v>
      </c>
      <c r="G39" s="40" t="e">
        <f>IF((VLOOKUP($C39,'Day-3'!$E$5:$S$40,2,FALSE)="A"),MAX('Day-3'!S5:S40),VLOOKUP($C39,'Day-3'!$E$5:$S$40,15,FALSE))</f>
        <v>#N/A</v>
      </c>
      <c r="H39" s="31"/>
      <c r="I39" s="31" t="str">
        <f t="shared" si="0"/>
        <v/>
      </c>
      <c r="J39" s="34" t="e">
        <f t="shared" si="5"/>
        <v>#VALUE!</v>
      </c>
      <c r="K39" s="8" t="e">
        <f>IF(VLOOKUP(C39,'Day-1'!$E$5:$T$40,16,FALSE)&gt;O$3," ",VLOOKUP(C39,'Day-1'!$E$5:$T$40,16,FALSE))</f>
        <v>#N/A</v>
      </c>
      <c r="L39" s="8" t="e">
        <f t="shared" si="6"/>
        <v>#VALUE!</v>
      </c>
      <c r="M39" s="8" t="e">
        <f>IF(VLOOKUP(C39,'Day-2'!$E$5:$T$40,16,FALSE)&gt;O$3," ",VLOOKUP(C39,'Day-2'!$E$5:$T$40,16,FALSE))</f>
        <v>#N/A</v>
      </c>
      <c r="N39" s="8" t="e">
        <f t="shared" si="7"/>
        <v>#N/A</v>
      </c>
      <c r="O39" s="8" t="e">
        <f>IF(VLOOKUP(C39,'Day-3'!$E$5:$T$40,16,FALSE)&gt;O$3," ",VLOOKUP(C39,'Day-3'!$E$5:$T$40,16,FALSE))</f>
        <v>#N/A</v>
      </c>
      <c r="P39" s="8" t="str">
        <f t="shared" si="1"/>
        <v/>
      </c>
      <c r="Q39" s="8" t="str">
        <f t="shared" si="8"/>
        <v xml:space="preserve"> </v>
      </c>
      <c r="S39">
        <f>IF(C39=0," ",IF(COUNTIF($Q$6:$Q$41,$Q39)&gt;1,MAX($S$5:$S38)+0.01,0))</f>
        <v>0.33</v>
      </c>
      <c r="T39" t="str">
        <f t="shared" si="2"/>
        <v/>
      </c>
      <c r="U39" t="str">
        <f t="shared" si="3"/>
        <v/>
      </c>
      <c r="V39" t="str">
        <f t="shared" si="9"/>
        <v/>
      </c>
    </row>
    <row r="40" spans="1:22" ht="15.75" customHeight="1" x14ac:dyDescent="0.2">
      <c r="A40" t="str">
        <f t="shared" si="4"/>
        <v/>
      </c>
      <c r="B40" s="99">
        <v>35</v>
      </c>
      <c r="C40" s="8" t="str">
        <f>VLOOKUP(Sheet1!A38,FLIGHTS!$A$3:$B$38,2)</f>
        <v/>
      </c>
      <c r="D40" s="8"/>
      <c r="E40" s="40" t="str">
        <f>IF((VLOOKUP(C40,'Day-1'!$E$5:$S$40,2,FALSE)="A"),MAX('Day-1'!S5:S40),VLOOKUP(C40,'Day-1'!$E$5:$S$40,15,FALSE))</f>
        <v xml:space="preserve"> </v>
      </c>
      <c r="F40" s="40" t="str">
        <f>IF((VLOOKUP(C40,'Day-2'!$E$5:$S$40,2,FALSE)="A"),MAX('Day-2'!S5:S40),VLOOKUP(C40,'Day-2'!$E$5:$S$40,15,FALSE))</f>
        <v xml:space="preserve"> </v>
      </c>
      <c r="G40" s="40" t="e">
        <f>IF((VLOOKUP($C40,'Day-3'!$E$5:$S$40,2,FALSE)="A"),MAX('Day-3'!S5:S40),VLOOKUP($C40,'Day-3'!$E$5:$S$40,15,FALSE))</f>
        <v>#N/A</v>
      </c>
      <c r="H40" s="31"/>
      <c r="I40" s="31" t="str">
        <f t="shared" si="0"/>
        <v/>
      </c>
      <c r="J40" s="34" t="e">
        <f t="shared" si="5"/>
        <v>#VALUE!</v>
      </c>
      <c r="K40" s="8" t="e">
        <f>IF(VLOOKUP(C40,'Day-1'!$E$5:$T$40,16,FALSE)&gt;O$3," ",VLOOKUP(C40,'Day-1'!$E$5:$T$40,16,FALSE))</f>
        <v>#N/A</v>
      </c>
      <c r="L40" s="8" t="e">
        <f t="shared" si="6"/>
        <v>#VALUE!</v>
      </c>
      <c r="M40" s="8" t="e">
        <f>IF(VLOOKUP(C40,'Day-2'!$E$5:$T$40,16,FALSE)&gt;O$3," ",VLOOKUP(C40,'Day-2'!$E$5:$T$40,16,FALSE))</f>
        <v>#N/A</v>
      </c>
      <c r="N40" s="8" t="e">
        <f t="shared" si="7"/>
        <v>#N/A</v>
      </c>
      <c r="O40" s="8" t="e">
        <f>IF(VLOOKUP(C40,'Day-3'!$E$5:$T$40,16,FALSE)&gt;O$3," ",VLOOKUP(C40,'Day-3'!$E$5:$T$40,16,FALSE))</f>
        <v>#N/A</v>
      </c>
      <c r="P40" s="8" t="str">
        <f t="shared" si="1"/>
        <v/>
      </c>
      <c r="Q40" s="8" t="str">
        <f t="shared" si="8"/>
        <v xml:space="preserve"> </v>
      </c>
      <c r="S40">
        <f>IF(C40=0," ",IF(COUNTIF($Q$6:$Q$41,$Q40)&gt;1,MAX($S$5:$S39)+0.01,0))</f>
        <v>0.34</v>
      </c>
      <c r="T40" t="str">
        <f t="shared" si="2"/>
        <v/>
      </c>
      <c r="U40" t="str">
        <f t="shared" si="3"/>
        <v/>
      </c>
      <c r="V40" t="str">
        <f t="shared" si="9"/>
        <v/>
      </c>
    </row>
    <row r="41" spans="1:22" ht="15.75" customHeight="1" x14ac:dyDescent="0.2">
      <c r="A41" t="str">
        <f t="shared" si="4"/>
        <v/>
      </c>
      <c r="B41" s="99">
        <v>36</v>
      </c>
      <c r="C41" s="8" t="str">
        <f>VLOOKUP(Sheet1!A39,FLIGHTS!$A$3:$B$38,2)</f>
        <v/>
      </c>
      <c r="D41" s="8"/>
      <c r="E41" s="40" t="str">
        <f>IF((VLOOKUP(C41,'Day-1'!$E$5:$S$40,2,FALSE)="A"),MAX('Day-1'!S5:S40),VLOOKUP(C41,'Day-1'!$E$5:$S$40,15,FALSE))</f>
        <v xml:space="preserve"> </v>
      </c>
      <c r="F41" s="40" t="str">
        <f>IF((VLOOKUP(C41,'Day-2'!$E$5:$S$40,2,FALSE)="A"),MAX('Day-2'!S5:S40),VLOOKUP(C41,'Day-2'!$E$5:$S$40,15,FALSE))</f>
        <v xml:space="preserve"> </v>
      </c>
      <c r="G41" s="40" t="e">
        <f>IF((VLOOKUP($C41,'Day-3'!$E$5:$S$40,2,FALSE)="A"),MAX('Day-3'!S5:S40),VLOOKUP($C41,'Day-3'!$E$5:$S$40,15,FALSE))</f>
        <v>#N/A</v>
      </c>
      <c r="H41" s="31"/>
      <c r="I41" s="31" t="str">
        <f t="shared" si="0"/>
        <v/>
      </c>
      <c r="J41" s="34" t="e">
        <f t="shared" si="5"/>
        <v>#VALUE!</v>
      </c>
      <c r="K41" s="8" t="e">
        <f>IF(VLOOKUP(C41,'Day-1'!$E$5:$T$40,16,FALSE)&gt;O$3," ",VLOOKUP(C41,'Day-1'!$E$5:$T$40,16,FALSE))</f>
        <v>#N/A</v>
      </c>
      <c r="L41" s="8" t="e">
        <f t="shared" si="6"/>
        <v>#VALUE!</v>
      </c>
      <c r="M41" s="8" t="e">
        <f>IF(VLOOKUP(C41,'Day-2'!$E$5:$T$40,16,FALSE)&gt;O$3," ",VLOOKUP(C41,'Day-2'!$E$5:$T$40,16,FALSE))</f>
        <v>#N/A</v>
      </c>
      <c r="N41" s="8" t="e">
        <f t="shared" si="7"/>
        <v>#N/A</v>
      </c>
      <c r="O41" s="8" t="e">
        <f>IF(VLOOKUP(C41,'Day-3'!$E$5:$T$40,16,FALSE)&gt;O$3," ",VLOOKUP(C41,'Day-3'!$E$5:$T$40,16,FALSE))</f>
        <v>#N/A</v>
      </c>
      <c r="P41" s="8" t="str">
        <f t="shared" si="1"/>
        <v/>
      </c>
      <c r="Q41" s="8" t="str">
        <f t="shared" si="8"/>
        <v xml:space="preserve"> </v>
      </c>
      <c r="S41">
        <f>IF(C41=0," ",IF(COUNTIF($Q$6:$Q$41,$Q41)&gt;1,MAX($S$5:$S40)+0.01,0))</f>
        <v>0.35</v>
      </c>
      <c r="T41" t="str">
        <f t="shared" si="2"/>
        <v/>
      </c>
      <c r="U41" t="str">
        <f t="shared" si="3"/>
        <v/>
      </c>
      <c r="V41" t="str">
        <f t="shared" si="9"/>
        <v/>
      </c>
    </row>
  </sheetData>
  <sheetProtection sheet="1" selectLockedCells="1"/>
  <mergeCells count="4">
    <mergeCell ref="B2:I2"/>
    <mergeCell ref="K2:P2"/>
    <mergeCell ref="K3:M3"/>
    <mergeCell ref="B1:Q1"/>
  </mergeCells>
  <phoneticPr fontId="0" type="noConversion"/>
  <printOptions horizontalCentered="1" verticalCentered="1"/>
  <pageMargins left="0.5" right="0.5" top="0.5" bottom="0.5" header="0.5" footer="0.5"/>
  <pageSetup scale="77" orientation="portrait" horizontalDpi="4294967295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2"/>
  <sheetViews>
    <sheetView showZeros="0" topLeftCell="B2" zoomScale="75" zoomScaleNormal="75" workbookViewId="0">
      <selection activeCell="E6" sqref="E6"/>
    </sheetView>
  </sheetViews>
  <sheetFormatPr defaultRowHeight="12.75" x14ac:dyDescent="0.2"/>
  <cols>
    <col min="1" max="1" width="0" hidden="1" customWidth="1"/>
    <col min="2" max="2" width="8.42578125" style="2" bestFit="1" customWidth="1"/>
    <col min="3" max="3" width="26.140625" customWidth="1"/>
    <col min="4" max="4" width="3.28515625" style="2" customWidth="1"/>
    <col min="5" max="7" width="9.85546875" bestFit="1" customWidth="1"/>
    <col min="8" max="8" width="1.7109375" customWidth="1"/>
    <col min="9" max="9" width="12.140625" style="46" customWidth="1"/>
    <col min="10" max="10" width="9.140625" hidden="1" customWidth="1"/>
    <col min="11" max="11" width="11" bestFit="1" customWidth="1"/>
    <col min="12" max="12" width="9.140625" hidden="1" customWidth="1"/>
    <col min="13" max="13" width="11" bestFit="1" customWidth="1"/>
    <col min="14" max="14" width="9.140625" hidden="1" customWidth="1"/>
    <col min="15" max="15" width="11" bestFit="1" customWidth="1"/>
    <col min="16" max="16" width="0" hidden="1" customWidth="1"/>
    <col min="17" max="17" width="11.5703125" customWidth="1"/>
    <col min="19" max="23" width="9.140625" hidden="1" customWidth="1"/>
  </cols>
  <sheetData>
    <row r="1" spans="1:27" s="65" customFormat="1" ht="30" customHeight="1" thickBot="1" x14ac:dyDescent="0.4">
      <c r="B1" s="306">
        <f>'Day-1'!B1</f>
        <v>0</v>
      </c>
      <c r="C1" s="306"/>
      <c r="D1" s="306"/>
      <c r="E1" s="306"/>
      <c r="F1" s="306"/>
      <c r="G1" s="306"/>
      <c r="H1" s="306"/>
      <c r="I1" s="306"/>
      <c r="J1" s="306"/>
      <c r="K1" s="306"/>
      <c r="L1" s="306"/>
      <c r="M1" s="306"/>
      <c r="N1" s="306"/>
      <c r="O1" s="306"/>
      <c r="P1" s="306"/>
      <c r="Q1" s="306"/>
    </row>
    <row r="2" spans="1:27" ht="27.75" customHeight="1" thickBot="1" x14ac:dyDescent="0.25">
      <c r="B2" s="300" t="s">
        <v>14</v>
      </c>
      <c r="C2" s="301"/>
      <c r="D2" s="301"/>
      <c r="E2" s="301"/>
      <c r="F2" s="301"/>
      <c r="G2" s="301"/>
      <c r="H2" s="301"/>
      <c r="I2" s="302"/>
      <c r="J2" s="32"/>
      <c r="K2" s="307" t="s">
        <v>34</v>
      </c>
      <c r="L2" s="308"/>
      <c r="M2" s="308"/>
      <c r="N2" s="308"/>
      <c r="O2" s="308"/>
      <c r="P2" s="304"/>
      <c r="Q2" s="3"/>
    </row>
    <row r="3" spans="1:27" ht="27.75" customHeight="1" x14ac:dyDescent="0.25">
      <c r="B3" s="49"/>
      <c r="C3" s="50"/>
      <c r="D3" s="50"/>
      <c r="E3" s="50"/>
      <c r="F3" s="50"/>
      <c r="G3" s="50"/>
      <c r="H3" s="50"/>
      <c r="I3" s="50"/>
      <c r="J3" s="32"/>
      <c r="K3" s="305" t="s">
        <v>35</v>
      </c>
      <c r="L3" s="305"/>
      <c r="M3" s="305"/>
      <c r="N3" s="51"/>
      <c r="O3" s="37">
        <f>'FLIGHT-A'!O3</f>
        <v>36</v>
      </c>
      <c r="P3" s="55"/>
      <c r="Q3" s="37">
        <f>'FLIGHT-A'!Q3</f>
        <v>36</v>
      </c>
    </row>
    <row r="4" spans="1:27" s="7" customFormat="1" ht="16.5" thickBot="1" x14ac:dyDescent="0.3">
      <c r="B4" s="10" t="s">
        <v>10</v>
      </c>
      <c r="C4" s="10" t="s">
        <v>1</v>
      </c>
      <c r="D4" s="10"/>
      <c r="E4" s="10" t="s">
        <v>6</v>
      </c>
      <c r="F4" s="10" t="s">
        <v>7</v>
      </c>
      <c r="G4" s="10" t="s">
        <v>8</v>
      </c>
      <c r="H4" s="10"/>
      <c r="I4" s="42" t="s">
        <v>9</v>
      </c>
      <c r="J4" s="37"/>
      <c r="K4" s="38" t="s">
        <v>28</v>
      </c>
      <c r="L4" s="38"/>
      <c r="M4" s="38" t="s">
        <v>29</v>
      </c>
      <c r="N4" s="3"/>
      <c r="O4" s="39" t="s">
        <v>30</v>
      </c>
      <c r="P4" s="3"/>
      <c r="Q4" s="39" t="s">
        <v>31</v>
      </c>
      <c r="Y4" s="2"/>
      <c r="Z4" s="2"/>
      <c r="AA4" s="2"/>
    </row>
    <row r="5" spans="1:27" s="2" customFormat="1" ht="15.75" thickTop="1" x14ac:dyDescent="0.2">
      <c r="B5" s="7"/>
      <c r="C5" s="9"/>
      <c r="D5" s="9"/>
      <c r="E5" s="9"/>
      <c r="F5" s="9"/>
      <c r="G5" s="9"/>
      <c r="H5" s="9"/>
      <c r="I5" s="43"/>
      <c r="J5" s="33"/>
      <c r="K5"/>
      <c r="L5"/>
      <c r="M5"/>
      <c r="N5"/>
      <c r="O5"/>
      <c r="P5"/>
      <c r="Q5"/>
      <c r="Y5" s="47"/>
      <c r="Z5" s="47"/>
      <c r="AA5" s="47"/>
    </row>
    <row r="6" spans="1:27" ht="15" x14ac:dyDescent="0.2">
      <c r="A6" t="e">
        <f>P6</f>
        <v>#N/A</v>
      </c>
      <c r="B6" s="8">
        <v>41</v>
      </c>
      <c r="C6" s="8" t="e">
        <f>VLOOKUP(B6,FLIGHTS!$D$3:$E$38,2)</f>
        <v>#N/A</v>
      </c>
      <c r="D6" s="8"/>
      <c r="E6" s="40" t="e">
        <f>IF((VLOOKUP($C6,'Day-1'!$H$5:$S$40,2,FALSE)="A"),MAX('Day-1'!S5:S40),VLOOKUP($C6,'Day-1'!$H$5:$S$40,12,FALSE))</f>
        <v>#N/A</v>
      </c>
      <c r="F6" s="40" t="e">
        <f>IF((VLOOKUP($C6,'Day-2'!$H$5:$S$40,2,FALSE)="A"),MAX('Day-2'!S5:S40),VLOOKUP($C6,'Day-2'!$H$5:$S$40,12,FALSE))</f>
        <v>#N/A</v>
      </c>
      <c r="G6" s="40" t="e">
        <f>IF((VLOOKUP($C6,'Day-3'!$H$5:$S$40,2,FALSE)="A"),MAX('Day-3'!S5:S40),VLOOKUP($C6,'Day-3'!$H$5:$S$40,12,FALSE))</f>
        <v>#N/A</v>
      </c>
      <c r="H6" s="31"/>
      <c r="I6" s="44" t="e">
        <f>IF(C6="","",SUM(E6:H6))</f>
        <v>#N/A</v>
      </c>
      <c r="J6" s="34" t="e">
        <f>RANK(E6,E$6:E$41,1)</f>
        <v>#N/A</v>
      </c>
      <c r="K6" s="8" t="e">
        <f>IF(VLOOKUP(C6,'Day-1'!$H$5:$T$40,13,FALSE)&gt;O$3," ",VLOOKUP(C6,'Day-1'!$H$5:$T$40,13,FALSE))</f>
        <v>#N/A</v>
      </c>
      <c r="L6" s="8" t="e">
        <f>RANK(F6,F$6:F$41,1)</f>
        <v>#N/A</v>
      </c>
      <c r="M6" s="8" t="e">
        <f>IF(VLOOKUP(C6,'Day-2'!$H$5:$T$40,13,FALSE)&gt;O$3," ",VLOOKUP(C6,'Day-2'!$H$5:$T$40,13,FALSE))</f>
        <v>#N/A</v>
      </c>
      <c r="N6" s="8" t="e">
        <f>RANK(G6,G$6:G$41,1)</f>
        <v>#N/A</v>
      </c>
      <c r="O6" s="8" t="e">
        <f>IF(VLOOKUP(C6,'Day-3'!$H$5:$T$40,13,FALSE)&gt;O$3," ",VLOOKUP(C6,'Day-3'!$H$5:$T$40,13,FALSE))</f>
        <v>#N/A</v>
      </c>
      <c r="P6" s="8" t="e">
        <f t="shared" ref="P6:P41" si="0">IF(C6="","",RANK(I6,I$6:I$41,1))</f>
        <v>#N/A</v>
      </c>
      <c r="Q6" s="8" t="e">
        <f>IF(P6&gt;$Q$3," ",P6)</f>
        <v>#N/A</v>
      </c>
      <c r="T6" t="e">
        <f t="shared" ref="T6:T41" si="1">IF(C6="","",Q6+S6)</f>
        <v>#N/A</v>
      </c>
      <c r="U6" t="e">
        <f t="shared" ref="U6:U41" si="2">IF(C6="","",RANK(T6,$T$6:$T$41,1))</f>
        <v>#N/A</v>
      </c>
      <c r="V6" t="e">
        <f>C6</f>
        <v>#N/A</v>
      </c>
    </row>
    <row r="7" spans="1:27" ht="15" x14ac:dyDescent="0.2">
      <c r="A7" t="str">
        <f t="shared" ref="A7:A41" si="3">P7</f>
        <v/>
      </c>
      <c r="B7" s="8">
        <v>42</v>
      </c>
      <c r="C7" s="8" t="str">
        <f>VLOOKUP(B7,FLIGHTS!$D$3:$E$38,2)</f>
        <v/>
      </c>
      <c r="D7" s="8"/>
      <c r="E7" s="40" t="str">
        <f>IF((VLOOKUP($C7,'Day-1'!$H$5:$S$40,2,FALSE)="A"),MAX('Day-1'!S5:S40),VLOOKUP($C7,'Day-1'!$H$5:$S$40,12,FALSE))</f>
        <v xml:space="preserve"> </v>
      </c>
      <c r="F7" s="40" t="e">
        <f>IF((VLOOKUP($C7,'Day-2'!$H$5:$S$40,2,FALSE)="A"),MAX('Day-2'!S5:S40),VLOOKUP($C7,'Day-2'!$H$5:$S$40,12,FALSE))</f>
        <v>#N/A</v>
      </c>
      <c r="G7" s="40" t="e">
        <f>IF((VLOOKUP($C7,'Day-3'!$H$5:$S$40,2,FALSE)="A"),MAX('Day-3'!S5:S40),VLOOKUP($C7,'Day-3'!$H$5:$S$40,12,FALSE))</f>
        <v>#N/A</v>
      </c>
      <c r="H7" s="31"/>
      <c r="I7" s="44" t="str">
        <f t="shared" ref="I7:I41" si="4">IF(C7="","",SUM(E7:H7))</f>
        <v/>
      </c>
      <c r="J7" s="34" t="e">
        <f t="shared" ref="J7:J41" si="5">RANK(E7,E$6:E$41,1)</f>
        <v>#VALUE!</v>
      </c>
      <c r="K7" s="8" t="e">
        <f>IF(VLOOKUP(C7,'Day-1'!$H$5:$T$40,13,FALSE)&gt;O$3," ",VLOOKUP(C7,'Day-1'!$H$5:$T$40,13,FALSE))</f>
        <v>#N/A</v>
      </c>
      <c r="L7" s="8" t="e">
        <f t="shared" ref="L7:L41" si="6">RANK(F7,F$6:F$41,1)</f>
        <v>#N/A</v>
      </c>
      <c r="M7" s="8" t="e">
        <f>IF(VLOOKUP(C7,'Day-2'!$H$5:$T$40,13,FALSE)&gt;O$3," ",VLOOKUP(C7,'Day-2'!$H$5:$T$40,13,FALSE))</f>
        <v>#N/A</v>
      </c>
      <c r="N7" s="8" t="e">
        <f t="shared" ref="N7:N41" si="7">RANK(G7,G$6:G$41,1)</f>
        <v>#N/A</v>
      </c>
      <c r="O7" s="8" t="e">
        <f>IF(VLOOKUP(C7,'Day-3'!$H$5:$T$40,13,FALSE)&gt;O$3," ",VLOOKUP(C7,'Day-3'!$H$5:$T$40,13,FALSE))</f>
        <v>#N/A</v>
      </c>
      <c r="P7" s="8" t="str">
        <f t="shared" si="0"/>
        <v/>
      </c>
      <c r="Q7" s="8" t="str">
        <f t="shared" ref="Q7:Q41" si="8">IF(P7&gt;$Q$3," ",P7)</f>
        <v xml:space="preserve"> </v>
      </c>
      <c r="S7">
        <f>IF(C7=0," ",IF(COUNTIF($Q$6:$Q$41,$Q7)&gt;1,MAX($S$5:$S6)+0.01,0))</f>
        <v>0.01</v>
      </c>
      <c r="T7" t="str">
        <f t="shared" si="1"/>
        <v/>
      </c>
      <c r="U7" t="str">
        <f t="shared" si="2"/>
        <v/>
      </c>
      <c r="V7" t="str">
        <f t="shared" ref="V7:V41" si="9">C7</f>
        <v/>
      </c>
    </row>
    <row r="8" spans="1:27" ht="15" x14ac:dyDescent="0.2">
      <c r="A8" t="str">
        <f t="shared" si="3"/>
        <v/>
      </c>
      <c r="B8" s="8">
        <v>43</v>
      </c>
      <c r="C8" s="8" t="str">
        <f>VLOOKUP(B8,FLIGHTS!$D$3:$E$38,2)</f>
        <v/>
      </c>
      <c r="D8" s="8"/>
      <c r="E8" s="40" t="str">
        <f>IF((VLOOKUP($C8,'Day-1'!$H$5:$S$40,2,FALSE)="A"),MAX('Day-1'!S5:S40),VLOOKUP($C8,'Day-1'!$H$5:$S$40,12,FALSE))</f>
        <v xml:space="preserve"> </v>
      </c>
      <c r="F8" s="40" t="e">
        <f>IF((VLOOKUP($C8,'Day-2'!$H$5:$S$40,2,FALSE)="A"),MAX('Day-2'!S5:S40),VLOOKUP($C8,'Day-2'!$H$5:$S$40,12,FALSE))</f>
        <v>#N/A</v>
      </c>
      <c r="G8" s="40" t="e">
        <f>IF((VLOOKUP($C8,'Day-3'!$H$5:$S$40,2,FALSE)="A"),MAX('Day-3'!S5:S40),VLOOKUP($C8,'Day-3'!$H$5:$S$40,12,FALSE))</f>
        <v>#N/A</v>
      </c>
      <c r="H8" s="31"/>
      <c r="I8" s="44" t="str">
        <f t="shared" si="4"/>
        <v/>
      </c>
      <c r="J8" s="34" t="e">
        <f t="shared" si="5"/>
        <v>#VALUE!</v>
      </c>
      <c r="K8" s="8" t="e">
        <f>IF(VLOOKUP(C8,'Day-1'!$H$5:$T$40,13,FALSE)&gt;O$3," ",VLOOKUP(C8,'Day-1'!$H$5:$T$40,13,FALSE))</f>
        <v>#N/A</v>
      </c>
      <c r="L8" s="8" t="e">
        <f t="shared" si="6"/>
        <v>#N/A</v>
      </c>
      <c r="M8" s="8" t="e">
        <f>IF(VLOOKUP(C8,'Day-2'!$H$5:$T$40,13,FALSE)&gt;O$3," ",VLOOKUP(C8,'Day-2'!$H$5:$T$40,13,FALSE))</f>
        <v>#N/A</v>
      </c>
      <c r="N8" s="8" t="e">
        <f t="shared" si="7"/>
        <v>#N/A</v>
      </c>
      <c r="O8" s="8" t="e">
        <f>IF(VLOOKUP(C8,'Day-3'!$H$5:$T$40,13,FALSE)&gt;O$3," ",VLOOKUP(C8,'Day-3'!$H$5:$T$40,13,FALSE))</f>
        <v>#N/A</v>
      </c>
      <c r="P8" s="8" t="str">
        <f t="shared" si="0"/>
        <v/>
      </c>
      <c r="Q8" s="8" t="str">
        <f t="shared" si="8"/>
        <v xml:space="preserve"> </v>
      </c>
      <c r="S8">
        <f>IF(C8=0," ",IF(COUNTIF($Q$6:$Q$41,$Q8)&gt;1,MAX($S$5:$S7)+0.01,0))</f>
        <v>0.02</v>
      </c>
      <c r="T8" t="str">
        <f t="shared" si="1"/>
        <v/>
      </c>
      <c r="U8" t="str">
        <f t="shared" si="2"/>
        <v/>
      </c>
      <c r="V8" t="str">
        <f t="shared" si="9"/>
        <v/>
      </c>
    </row>
    <row r="9" spans="1:27" ht="15" x14ac:dyDescent="0.2">
      <c r="A9" t="str">
        <f t="shared" si="3"/>
        <v/>
      </c>
      <c r="B9" s="8">
        <v>44</v>
      </c>
      <c r="C9" s="8" t="str">
        <f>VLOOKUP(B9,FLIGHTS!$D$3:$E$38,2)</f>
        <v/>
      </c>
      <c r="D9" s="8"/>
      <c r="E9" s="40" t="str">
        <f>IF((VLOOKUP($C9,'Day-1'!$H$5:$S$40,2,FALSE)="A"),MAX('Day-1'!S5:S40),VLOOKUP($C9,'Day-1'!$H$5:$S$40,12,FALSE))</f>
        <v xml:space="preserve"> </v>
      </c>
      <c r="F9" s="40" t="e">
        <f>IF((VLOOKUP($C9,'Day-2'!$H$5:$S$40,2,FALSE)="A"),MAX('Day-2'!S5:S40),VLOOKUP($C9,'Day-2'!$H$5:$S$40,12,FALSE))</f>
        <v>#N/A</v>
      </c>
      <c r="G9" s="40" t="e">
        <f>IF((VLOOKUP($C9,'Day-3'!$H$5:$S$40,2,FALSE)="A"),MAX('Day-3'!S5:S40),VLOOKUP($C9,'Day-3'!$H$5:$S$40,12,FALSE))</f>
        <v>#N/A</v>
      </c>
      <c r="H9" s="31"/>
      <c r="I9" s="44" t="str">
        <f t="shared" si="4"/>
        <v/>
      </c>
      <c r="J9" s="34" t="e">
        <f t="shared" si="5"/>
        <v>#VALUE!</v>
      </c>
      <c r="K9" s="8" t="e">
        <f>IF(VLOOKUP(C9,'Day-1'!$H$5:$T$40,13,FALSE)&gt;O$3," ",VLOOKUP(C9,'Day-1'!$H$5:$T$40,13,FALSE))</f>
        <v>#N/A</v>
      </c>
      <c r="L9" s="8" t="e">
        <f t="shared" si="6"/>
        <v>#N/A</v>
      </c>
      <c r="M9" s="8" t="e">
        <f>IF(VLOOKUP(C9,'Day-2'!$H$5:$T$40,13,FALSE)&gt;O$3," ",VLOOKUP(C9,'Day-2'!$H$5:$T$40,13,FALSE))</f>
        <v>#N/A</v>
      </c>
      <c r="N9" s="8" t="e">
        <f t="shared" si="7"/>
        <v>#N/A</v>
      </c>
      <c r="O9" s="8" t="e">
        <f>IF(VLOOKUP(C9,'Day-3'!$H$5:$T$40,13,FALSE)&gt;O$3," ",VLOOKUP(C9,'Day-3'!$H$5:$T$40,13,FALSE))</f>
        <v>#N/A</v>
      </c>
      <c r="P9" s="8" t="str">
        <f t="shared" si="0"/>
        <v/>
      </c>
      <c r="Q9" s="8" t="str">
        <f t="shared" si="8"/>
        <v xml:space="preserve"> </v>
      </c>
      <c r="S9">
        <f>IF(C9=0," ",IF(COUNTIF($Q$6:$Q$41,$Q9)&gt;1,MAX($S$5:$S8)+0.01,0))</f>
        <v>0.03</v>
      </c>
      <c r="T9" t="str">
        <f t="shared" si="1"/>
        <v/>
      </c>
      <c r="U9" t="str">
        <f t="shared" si="2"/>
        <v/>
      </c>
      <c r="V9" t="str">
        <f t="shared" si="9"/>
        <v/>
      </c>
    </row>
    <row r="10" spans="1:27" ht="15" x14ac:dyDescent="0.2">
      <c r="A10" t="str">
        <f t="shared" si="3"/>
        <v/>
      </c>
      <c r="B10" s="8">
        <v>45</v>
      </c>
      <c r="C10" s="8" t="str">
        <f>VLOOKUP(B10,FLIGHTS!$D$3:$E$38,2)</f>
        <v/>
      </c>
      <c r="D10" s="8"/>
      <c r="E10" s="40" t="str">
        <f>IF((VLOOKUP($C10,'Day-1'!$H$5:$S$40,2,FALSE)="A"),MAX('Day-1'!S5:S40),VLOOKUP($C10,'Day-1'!$H$5:$S$40,12,FALSE))</f>
        <v xml:space="preserve"> </v>
      </c>
      <c r="F10" s="40" t="e">
        <f>IF((VLOOKUP($C10,'Day-2'!$H$5:$S$40,2,FALSE)="A"),MAX('Day-2'!S5:S40),VLOOKUP($C10,'Day-2'!$H$5:$S$40,12,FALSE))</f>
        <v>#N/A</v>
      </c>
      <c r="G10" s="40" t="e">
        <f>IF((VLOOKUP($C10,'Day-3'!$H$5:$S$40,2,FALSE)="A"),MAX('Day-3'!S5:S40),VLOOKUP($C10,'Day-3'!$H$5:$S$40,12,FALSE))</f>
        <v>#N/A</v>
      </c>
      <c r="H10" s="31"/>
      <c r="I10" s="44" t="str">
        <f t="shared" si="4"/>
        <v/>
      </c>
      <c r="J10" s="34" t="e">
        <f t="shared" si="5"/>
        <v>#VALUE!</v>
      </c>
      <c r="K10" s="8" t="e">
        <f>IF(VLOOKUP(C10,'Day-1'!$H$5:$T$40,13,FALSE)&gt;O$3," ",VLOOKUP(C10,'Day-1'!$H$5:$T$40,13,FALSE))</f>
        <v>#N/A</v>
      </c>
      <c r="L10" s="8" t="e">
        <f t="shared" si="6"/>
        <v>#N/A</v>
      </c>
      <c r="M10" s="8" t="e">
        <f>IF(VLOOKUP(C10,'Day-2'!$H$5:$T$40,13,FALSE)&gt;O$3," ",VLOOKUP(C10,'Day-2'!$H$5:$T$40,13,FALSE))</f>
        <v>#N/A</v>
      </c>
      <c r="N10" s="8" t="e">
        <f t="shared" si="7"/>
        <v>#N/A</v>
      </c>
      <c r="O10" s="8" t="e">
        <f>IF(VLOOKUP(C10,'Day-3'!$H$5:$T$40,13,FALSE)&gt;O$3," ",VLOOKUP(C10,'Day-3'!$H$5:$T$40,13,FALSE))</f>
        <v>#N/A</v>
      </c>
      <c r="P10" s="8" t="str">
        <f t="shared" si="0"/>
        <v/>
      </c>
      <c r="Q10" s="8" t="str">
        <f t="shared" si="8"/>
        <v xml:space="preserve"> </v>
      </c>
      <c r="S10">
        <f>IF(C10=0," ",IF(COUNTIF($Q$6:$Q$41,$Q10)&gt;1,MAX($S$5:$S9)+0.01,0))</f>
        <v>0.04</v>
      </c>
      <c r="T10" t="str">
        <f t="shared" si="1"/>
        <v/>
      </c>
      <c r="U10" t="str">
        <f t="shared" si="2"/>
        <v/>
      </c>
      <c r="V10" t="str">
        <f t="shared" si="9"/>
        <v/>
      </c>
    </row>
    <row r="11" spans="1:27" ht="15" x14ac:dyDescent="0.2">
      <c r="A11" t="str">
        <f t="shared" si="3"/>
        <v/>
      </c>
      <c r="B11" s="8">
        <v>46</v>
      </c>
      <c r="C11" s="8" t="str">
        <f>VLOOKUP(B11,FLIGHTS!$D$3:$E$38,2)</f>
        <v/>
      </c>
      <c r="D11" s="8"/>
      <c r="E11" s="40" t="str">
        <f>IF((VLOOKUP($C11,'Day-1'!$H$5:$S$40,2,FALSE)="A"),MAX('Day-1'!S5:S40),VLOOKUP($C11,'Day-1'!$H$5:$S$40,12,FALSE))</f>
        <v xml:space="preserve"> </v>
      </c>
      <c r="F11" s="40" t="e">
        <f>IF((VLOOKUP($C11,'Day-2'!$H$5:$S$40,2,FALSE)="A"),MAX('Day-2'!S5:S40),VLOOKUP($C11,'Day-2'!$H$5:$S$40,12,FALSE))</f>
        <v>#N/A</v>
      </c>
      <c r="G11" s="40" t="e">
        <f>IF((VLOOKUP($C11,'Day-3'!$H$5:$S$40,2,FALSE)="A"),MAX('Day-3'!S5:S40),VLOOKUP($C11,'Day-3'!$H$5:$S$40,12,FALSE))</f>
        <v>#N/A</v>
      </c>
      <c r="H11" s="31"/>
      <c r="I11" s="44" t="str">
        <f t="shared" si="4"/>
        <v/>
      </c>
      <c r="J11" s="34" t="e">
        <f t="shared" si="5"/>
        <v>#VALUE!</v>
      </c>
      <c r="K11" s="8" t="e">
        <f>IF(VLOOKUP(C11,'Day-1'!$H$5:$T$40,13,FALSE)&gt;O$3," ",VLOOKUP(C11,'Day-1'!$H$5:$T$40,13,FALSE))</f>
        <v>#N/A</v>
      </c>
      <c r="L11" s="8" t="e">
        <f t="shared" si="6"/>
        <v>#N/A</v>
      </c>
      <c r="M11" s="8" t="e">
        <f>IF(VLOOKUP(C11,'Day-2'!$H$5:$T$40,13,FALSE)&gt;O$3," ",VLOOKUP(C11,'Day-2'!$H$5:$T$40,13,FALSE))</f>
        <v>#N/A</v>
      </c>
      <c r="N11" s="8" t="e">
        <f t="shared" si="7"/>
        <v>#N/A</v>
      </c>
      <c r="O11" s="8" t="e">
        <f>IF(VLOOKUP(C11,'Day-3'!$H$5:$T$40,13,FALSE)&gt;O$3," ",VLOOKUP(C11,'Day-3'!$H$5:$T$40,13,FALSE))</f>
        <v>#N/A</v>
      </c>
      <c r="P11" s="8" t="str">
        <f t="shared" si="0"/>
        <v/>
      </c>
      <c r="Q11" s="8" t="str">
        <f t="shared" si="8"/>
        <v xml:space="preserve"> </v>
      </c>
      <c r="S11">
        <f>IF(C11=0," ",IF(COUNTIF($Q$6:$Q$41,$Q11)&gt;1,MAX($S$5:$S10)+0.01,0))</f>
        <v>0.05</v>
      </c>
      <c r="T11" t="str">
        <f t="shared" si="1"/>
        <v/>
      </c>
      <c r="U11" t="str">
        <f t="shared" si="2"/>
        <v/>
      </c>
      <c r="V11" t="str">
        <f t="shared" si="9"/>
        <v/>
      </c>
    </row>
    <row r="12" spans="1:27" ht="15" x14ac:dyDescent="0.2">
      <c r="A12" t="str">
        <f t="shared" si="3"/>
        <v/>
      </c>
      <c r="B12" s="8">
        <v>47</v>
      </c>
      <c r="C12" s="8" t="str">
        <f>VLOOKUP(B12,FLIGHTS!$D$3:$E$38,2)</f>
        <v/>
      </c>
      <c r="D12" s="8"/>
      <c r="E12" s="40" t="str">
        <f>IF((VLOOKUP($C12,'Day-1'!$H$5:$S$40,2,FALSE)="A"),MAX('Day-1'!S5:S40),VLOOKUP($C12,'Day-1'!$H$5:$S$40,12,FALSE))</f>
        <v xml:space="preserve"> </v>
      </c>
      <c r="F12" s="40" t="e">
        <f>IF((VLOOKUP($C12,'Day-2'!$H$5:$S$40,2,FALSE)="A"),MAX('Day-2'!S5:S40),VLOOKUP($C12,'Day-2'!$H$5:$S$40,12,FALSE))</f>
        <v>#N/A</v>
      </c>
      <c r="G12" s="40" t="e">
        <f>IF((VLOOKUP($C12,'Day-3'!$H$5:$S$40,2,FALSE)="A"),MAX('Day-3'!S5:S40),VLOOKUP($C12,'Day-3'!$H$5:$S$40,12,FALSE))</f>
        <v>#N/A</v>
      </c>
      <c r="H12" s="31"/>
      <c r="I12" s="44" t="str">
        <f t="shared" si="4"/>
        <v/>
      </c>
      <c r="J12" s="34" t="e">
        <f t="shared" si="5"/>
        <v>#VALUE!</v>
      </c>
      <c r="K12" s="8" t="e">
        <f>IF(VLOOKUP(C12,'Day-1'!$H$5:$T$40,13,FALSE)&gt;O$3," ",VLOOKUP(C12,'Day-1'!$H$5:$T$40,13,FALSE))</f>
        <v>#N/A</v>
      </c>
      <c r="L12" s="8" t="e">
        <f t="shared" si="6"/>
        <v>#N/A</v>
      </c>
      <c r="M12" s="8" t="e">
        <f>IF(VLOOKUP(C12,'Day-2'!$H$5:$T$40,13,FALSE)&gt;O$3," ",VLOOKUP(C12,'Day-2'!$H$5:$T$40,13,FALSE))</f>
        <v>#N/A</v>
      </c>
      <c r="N12" s="8" t="e">
        <f t="shared" si="7"/>
        <v>#N/A</v>
      </c>
      <c r="O12" s="8" t="e">
        <f>IF(VLOOKUP(C12,'Day-3'!$H$5:$T$40,13,FALSE)&gt;O$3," ",VLOOKUP(C12,'Day-3'!$H$5:$T$40,13,FALSE))</f>
        <v>#N/A</v>
      </c>
      <c r="P12" s="8" t="str">
        <f t="shared" si="0"/>
        <v/>
      </c>
      <c r="Q12" s="8" t="str">
        <f t="shared" si="8"/>
        <v xml:space="preserve"> </v>
      </c>
      <c r="S12">
        <f>IF(C12=0," ",IF(COUNTIF($Q$6:$Q$41,$Q12)&gt;1,MAX($S$5:$S11)+0.01,0))</f>
        <v>0.06</v>
      </c>
      <c r="T12" t="str">
        <f t="shared" si="1"/>
        <v/>
      </c>
      <c r="U12" t="str">
        <f t="shared" si="2"/>
        <v/>
      </c>
      <c r="V12" t="str">
        <f t="shared" si="9"/>
        <v/>
      </c>
    </row>
    <row r="13" spans="1:27" ht="15" x14ac:dyDescent="0.2">
      <c r="A13" t="str">
        <f t="shared" si="3"/>
        <v/>
      </c>
      <c r="B13" s="8">
        <v>48</v>
      </c>
      <c r="C13" s="8" t="str">
        <f>VLOOKUP(B13,FLIGHTS!$D$3:$E$38,2)</f>
        <v/>
      </c>
      <c r="D13" s="8"/>
      <c r="E13" s="40" t="str">
        <f>IF((VLOOKUP($C13,'Day-1'!$H$5:$S$40,2,FALSE)="A"),MAX('Day-1'!S5:S40),VLOOKUP($C13,'Day-1'!$H$5:$S$40,12,FALSE))</f>
        <v xml:space="preserve"> </v>
      </c>
      <c r="F13" s="40" t="e">
        <f>IF((VLOOKUP($C13,'Day-2'!$H$5:$S$40,2,FALSE)="A"),MAX('Day-2'!S5:S40),VLOOKUP($C13,'Day-2'!$H$5:$S$40,12,FALSE))</f>
        <v>#N/A</v>
      </c>
      <c r="G13" s="40" t="e">
        <f>IF((VLOOKUP($C13,'Day-3'!$H$5:$S$40,2,FALSE)="A"),MAX('Day-3'!S5:S40),VLOOKUP($C13,'Day-3'!$H$5:$S$40,12,FALSE))</f>
        <v>#N/A</v>
      </c>
      <c r="H13" s="31"/>
      <c r="I13" s="44" t="str">
        <f t="shared" si="4"/>
        <v/>
      </c>
      <c r="J13" s="34" t="e">
        <f t="shared" si="5"/>
        <v>#VALUE!</v>
      </c>
      <c r="K13" s="8" t="e">
        <f>IF(VLOOKUP(C13,'Day-1'!$H$5:$T$40,13,FALSE)&gt;O$3," ",VLOOKUP(C13,'Day-1'!$H$5:$T$40,13,FALSE))</f>
        <v>#N/A</v>
      </c>
      <c r="L13" s="8" t="e">
        <f t="shared" si="6"/>
        <v>#N/A</v>
      </c>
      <c r="M13" s="8" t="e">
        <f>IF(VLOOKUP(C13,'Day-2'!$H$5:$T$40,13,FALSE)&gt;O$3," ",VLOOKUP(C13,'Day-2'!$H$5:$T$40,13,FALSE))</f>
        <v>#N/A</v>
      </c>
      <c r="N13" s="8" t="e">
        <f t="shared" si="7"/>
        <v>#N/A</v>
      </c>
      <c r="O13" s="8" t="e">
        <f>IF(VLOOKUP(C13,'Day-3'!$H$5:$T$40,13,FALSE)&gt;O$3," ",VLOOKUP(C13,'Day-3'!$H$5:$T$40,13,FALSE))</f>
        <v>#N/A</v>
      </c>
      <c r="P13" s="8" t="str">
        <f t="shared" si="0"/>
        <v/>
      </c>
      <c r="Q13" s="8" t="str">
        <f t="shared" si="8"/>
        <v xml:space="preserve"> </v>
      </c>
      <c r="S13">
        <f>IF(C13=0," ",IF(COUNTIF($Q$6:$Q$41,$Q13)&gt;1,MAX($S$5:$S12)+0.01,0))</f>
        <v>7.0000000000000007E-2</v>
      </c>
      <c r="T13" t="str">
        <f t="shared" si="1"/>
        <v/>
      </c>
      <c r="U13" t="str">
        <f t="shared" si="2"/>
        <v/>
      </c>
      <c r="V13" t="str">
        <f t="shared" si="9"/>
        <v/>
      </c>
    </row>
    <row r="14" spans="1:27" ht="15" x14ac:dyDescent="0.2">
      <c r="A14" t="str">
        <f t="shared" si="3"/>
        <v/>
      </c>
      <c r="B14" s="8">
        <v>49</v>
      </c>
      <c r="C14" s="8" t="str">
        <f>VLOOKUP(B14,FLIGHTS!$D$3:$E$38,2)</f>
        <v/>
      </c>
      <c r="D14" s="8"/>
      <c r="E14" s="40" t="str">
        <f>IF((VLOOKUP($C14,'Day-1'!$H$5:$S$40,2,FALSE)="A"),MAX('Day-1'!S5:S40),VLOOKUP($C14,'Day-1'!$H$5:$S$40,12,FALSE))</f>
        <v xml:space="preserve"> </v>
      </c>
      <c r="F14" s="40" t="e">
        <f>IF((VLOOKUP($C14,'Day-2'!$H$5:$S$40,2,FALSE)="A"),MAX('Day-2'!S5:S40),VLOOKUP($C14,'Day-2'!$H$5:$S$40,12,FALSE))</f>
        <v>#N/A</v>
      </c>
      <c r="G14" s="40" t="e">
        <f>IF((VLOOKUP($C14,'Day-3'!$H$5:$S$40,2,FALSE)="A"),MAX('Day-3'!S5:S40),VLOOKUP($C14,'Day-3'!$H$5:$S$40,12,FALSE))</f>
        <v>#N/A</v>
      </c>
      <c r="H14" s="31"/>
      <c r="I14" s="44" t="str">
        <f t="shared" si="4"/>
        <v/>
      </c>
      <c r="J14" s="34" t="e">
        <f t="shared" si="5"/>
        <v>#VALUE!</v>
      </c>
      <c r="K14" s="8" t="e">
        <f>IF(VLOOKUP(C14,'Day-1'!$H$5:$T$40,13,FALSE)&gt;O$3," ",VLOOKUP(C14,'Day-1'!$H$5:$T$40,13,FALSE))</f>
        <v>#N/A</v>
      </c>
      <c r="L14" s="8" t="e">
        <f t="shared" si="6"/>
        <v>#N/A</v>
      </c>
      <c r="M14" s="8" t="e">
        <f>IF(VLOOKUP(C14,'Day-2'!$H$5:$T$40,13,FALSE)&gt;O$3," ",VLOOKUP(C14,'Day-2'!$H$5:$T$40,13,FALSE))</f>
        <v>#N/A</v>
      </c>
      <c r="N14" s="8" t="e">
        <f t="shared" si="7"/>
        <v>#N/A</v>
      </c>
      <c r="O14" s="8" t="e">
        <f>IF(VLOOKUP(C14,'Day-3'!$H$5:$T$40,13,FALSE)&gt;O$3," ",VLOOKUP(C14,'Day-3'!$H$5:$T$40,13,FALSE))</f>
        <v>#N/A</v>
      </c>
      <c r="P14" s="8" t="str">
        <f t="shared" si="0"/>
        <v/>
      </c>
      <c r="Q14" s="8" t="str">
        <f t="shared" si="8"/>
        <v xml:space="preserve"> </v>
      </c>
      <c r="S14">
        <f>IF(C14=0," ",IF(COUNTIF($Q$6:$Q$41,$Q14)&gt;1,MAX($S$5:$S13)+0.01,0))</f>
        <v>0.08</v>
      </c>
      <c r="T14" t="str">
        <f t="shared" si="1"/>
        <v/>
      </c>
      <c r="U14" t="str">
        <f t="shared" si="2"/>
        <v/>
      </c>
      <c r="V14" t="str">
        <f t="shared" si="9"/>
        <v/>
      </c>
    </row>
    <row r="15" spans="1:27" ht="15" x14ac:dyDescent="0.2">
      <c r="A15" t="str">
        <f t="shared" si="3"/>
        <v/>
      </c>
      <c r="B15" s="8">
        <v>50</v>
      </c>
      <c r="C15" s="8" t="str">
        <f>VLOOKUP(B15,FLIGHTS!$D$3:$E$38,2)</f>
        <v/>
      </c>
      <c r="D15" s="8"/>
      <c r="E15" s="40" t="str">
        <f>IF((VLOOKUP($C15,'Day-1'!$H$5:$S$40,2,FALSE)="A"),MAX('Day-1'!S5:S40),VLOOKUP($C15,'Day-1'!$H$5:$S$40,12,FALSE))</f>
        <v xml:space="preserve"> </v>
      </c>
      <c r="F15" s="40" t="e">
        <f>IF((VLOOKUP($C15,'Day-2'!$H$5:$S$40,2,FALSE)="A"),MAX('Day-2'!S5:S40),VLOOKUP($C15,'Day-2'!$H$5:$S$40,12,FALSE))</f>
        <v>#N/A</v>
      </c>
      <c r="G15" s="40" t="e">
        <f>IF((VLOOKUP($C15,'Day-3'!$H$5:$S$40,2,FALSE)="A"),MAX('Day-3'!S5:S40),VLOOKUP($C15,'Day-3'!$H$5:$S$40,12,FALSE))</f>
        <v>#N/A</v>
      </c>
      <c r="H15" s="31"/>
      <c r="I15" s="44" t="str">
        <f t="shared" si="4"/>
        <v/>
      </c>
      <c r="J15" s="34" t="e">
        <f t="shared" si="5"/>
        <v>#VALUE!</v>
      </c>
      <c r="K15" s="8" t="e">
        <f>IF(VLOOKUP(C15,'Day-1'!$H$5:$T$40,13,FALSE)&gt;O$3," ",VLOOKUP(C15,'Day-1'!$H$5:$T$40,13,FALSE))</f>
        <v>#N/A</v>
      </c>
      <c r="L15" s="8" t="e">
        <f t="shared" si="6"/>
        <v>#N/A</v>
      </c>
      <c r="M15" s="8" t="e">
        <f>IF(VLOOKUP(C15,'Day-2'!$H$5:$T$40,13,FALSE)&gt;O$3," ",VLOOKUP(C15,'Day-2'!$H$5:$T$40,13,FALSE))</f>
        <v>#N/A</v>
      </c>
      <c r="N15" s="8" t="e">
        <f t="shared" si="7"/>
        <v>#N/A</v>
      </c>
      <c r="O15" s="8" t="e">
        <f>IF(VLOOKUP(C15,'Day-3'!$H$5:$T$40,13,FALSE)&gt;O$3," ",VLOOKUP(C15,'Day-3'!$H$5:$T$40,13,FALSE))</f>
        <v>#N/A</v>
      </c>
      <c r="P15" s="8" t="str">
        <f>IF(C15="","",RANK(I15,I$6:I$41,1))</f>
        <v/>
      </c>
      <c r="Q15" s="8" t="str">
        <f t="shared" si="8"/>
        <v xml:space="preserve"> </v>
      </c>
      <c r="S15">
        <f>IF(C15=0," ",IF(COUNTIF($Q$6:$Q$41,$Q15)&gt;1,MAX($S$5:$S14)+0.01,0))</f>
        <v>0.09</v>
      </c>
      <c r="T15" t="str">
        <f>IF(C15="","",Q15+S15)</f>
        <v/>
      </c>
      <c r="U15" t="str">
        <f>IF(C15="","",RANK(T15,$T$6:$T$41,1))</f>
        <v/>
      </c>
      <c r="V15" t="str">
        <f t="shared" si="9"/>
        <v/>
      </c>
    </row>
    <row r="16" spans="1:27" ht="15" x14ac:dyDescent="0.2">
      <c r="A16" t="str">
        <f t="shared" si="3"/>
        <v/>
      </c>
      <c r="B16" s="8">
        <v>51</v>
      </c>
      <c r="C16" s="8" t="str">
        <f>VLOOKUP(B16,FLIGHTS!$D$3:$E$38,2)</f>
        <v/>
      </c>
      <c r="D16" s="8"/>
      <c r="E16" s="40" t="str">
        <f>IF((VLOOKUP($C16,'Day-1'!$H$5:$S$40,2,FALSE)="A"),MAX('Day-1'!S5:S40),VLOOKUP($C16,'Day-1'!$H$5:$S$40,12,FALSE))</f>
        <v xml:space="preserve"> </v>
      </c>
      <c r="F16" s="40" t="e">
        <f>IF((VLOOKUP($C16,'Day-2'!$H$5:$S$40,2,FALSE)="A"),MAX('Day-2'!S5:S40),VLOOKUP($C16,'Day-2'!$H$5:$S$40,12,FALSE))</f>
        <v>#N/A</v>
      </c>
      <c r="G16" s="40" t="e">
        <f>IF((VLOOKUP($C16,'Day-3'!$H$5:$S$40,2,FALSE)="A"),MAX('Day-3'!S5:S40),VLOOKUP($C16,'Day-3'!$H$5:$S$40,12,FALSE))</f>
        <v>#N/A</v>
      </c>
      <c r="H16" s="31"/>
      <c r="I16" s="44" t="str">
        <f t="shared" si="4"/>
        <v/>
      </c>
      <c r="J16" s="34" t="e">
        <f t="shared" si="5"/>
        <v>#VALUE!</v>
      </c>
      <c r="K16" s="8" t="e">
        <f>IF(VLOOKUP(C16,'Day-1'!$H$5:$T$40,13,FALSE)&gt;O$3," ",VLOOKUP(C16,'Day-1'!$H$5:$T$40,13,FALSE))</f>
        <v>#N/A</v>
      </c>
      <c r="L16" s="8" t="e">
        <f t="shared" si="6"/>
        <v>#N/A</v>
      </c>
      <c r="M16" s="8" t="e">
        <f>IF(VLOOKUP(C16,'Day-2'!$H$5:$T$40,13,FALSE)&gt;O$3," ",VLOOKUP(C16,'Day-2'!$H$5:$T$40,13,FALSE))</f>
        <v>#N/A</v>
      </c>
      <c r="N16" s="8" t="e">
        <f t="shared" si="7"/>
        <v>#N/A</v>
      </c>
      <c r="O16" s="8" t="e">
        <f>IF(VLOOKUP(C16,'Day-3'!$H$5:$T$40,13,FALSE)&gt;O$3," ",VLOOKUP(C16,'Day-3'!$H$5:$T$40,13,FALSE))</f>
        <v>#N/A</v>
      </c>
      <c r="P16" s="8" t="str">
        <f t="shared" si="0"/>
        <v/>
      </c>
      <c r="Q16" s="8" t="str">
        <f t="shared" si="8"/>
        <v xml:space="preserve"> </v>
      </c>
      <c r="S16">
        <f>IF(C16=0," ",IF(COUNTIF($Q$6:$Q$41,$Q16)&gt;1,MAX($S$5:$S15)+0.01,0))</f>
        <v>0.1</v>
      </c>
      <c r="T16" t="str">
        <f t="shared" si="1"/>
        <v/>
      </c>
      <c r="U16" t="str">
        <f t="shared" si="2"/>
        <v/>
      </c>
      <c r="V16" t="str">
        <f t="shared" si="9"/>
        <v/>
      </c>
    </row>
    <row r="17" spans="1:22" ht="15" x14ac:dyDescent="0.2">
      <c r="A17" t="str">
        <f t="shared" si="3"/>
        <v/>
      </c>
      <c r="B17" s="8">
        <v>52</v>
      </c>
      <c r="C17" s="8" t="str">
        <f>VLOOKUP(B17,FLIGHTS!$D$3:$E$38,2)</f>
        <v/>
      </c>
      <c r="D17" s="8"/>
      <c r="E17" s="40" t="str">
        <f>IF((VLOOKUP($C17,'Day-1'!$H$5:$S$40,2,FALSE)="A"),MAX('Day-1'!S5:S40),VLOOKUP($C17,'Day-1'!$H$5:$S$40,12,FALSE))</f>
        <v xml:space="preserve"> </v>
      </c>
      <c r="F17" s="40" t="e">
        <f>IF((VLOOKUP($C17,'Day-2'!$H$5:$S$40,2,FALSE)="A"),MAX('Day-2'!S5:S40),VLOOKUP($C17,'Day-2'!$H$5:$S$40,12,FALSE))</f>
        <v>#N/A</v>
      </c>
      <c r="G17" s="40" t="e">
        <f>IF((VLOOKUP($C17,'Day-3'!$H$5:$S$40,2,FALSE)="A"),MAX('Day-3'!S5:S40),VLOOKUP($C17,'Day-3'!$H$5:$S$40,12,FALSE))</f>
        <v>#N/A</v>
      </c>
      <c r="H17" s="31"/>
      <c r="I17" s="44" t="str">
        <f t="shared" si="4"/>
        <v/>
      </c>
      <c r="J17" s="34" t="e">
        <f t="shared" si="5"/>
        <v>#VALUE!</v>
      </c>
      <c r="K17" s="8" t="e">
        <f>IF(VLOOKUP(C17,'Day-1'!$H$5:$T$40,13,FALSE)&gt;O$3," ",VLOOKUP(C17,'Day-1'!$H$5:$T$40,13,FALSE))</f>
        <v>#N/A</v>
      </c>
      <c r="L17" s="8" t="e">
        <f t="shared" si="6"/>
        <v>#N/A</v>
      </c>
      <c r="M17" s="8" t="e">
        <f>IF(VLOOKUP(C17,'Day-2'!$H$5:$T$40,13,FALSE)&gt;O$3," ",VLOOKUP(C17,'Day-2'!$H$5:$T$40,13,FALSE))</f>
        <v>#N/A</v>
      </c>
      <c r="N17" s="8" t="e">
        <f t="shared" si="7"/>
        <v>#N/A</v>
      </c>
      <c r="O17" s="8" t="e">
        <f>IF(VLOOKUP(C17,'Day-3'!$H$5:$T$40,13,FALSE)&gt;O$3," ",VLOOKUP(C17,'Day-3'!$H$5:$T$40,13,FALSE))</f>
        <v>#N/A</v>
      </c>
      <c r="P17" s="8" t="str">
        <f t="shared" si="0"/>
        <v/>
      </c>
      <c r="Q17" s="8" t="str">
        <f t="shared" si="8"/>
        <v xml:space="preserve"> </v>
      </c>
      <c r="S17">
        <f>IF(C17=0," ",IF(COUNTIF($Q$6:$Q$41,$Q17)&gt;1,MAX($S$5:$S16)+0.01,0))</f>
        <v>0.11</v>
      </c>
      <c r="T17" t="str">
        <f t="shared" si="1"/>
        <v/>
      </c>
      <c r="U17" t="str">
        <f t="shared" si="2"/>
        <v/>
      </c>
      <c r="V17" t="str">
        <f t="shared" si="9"/>
        <v/>
      </c>
    </row>
    <row r="18" spans="1:22" ht="15" x14ac:dyDescent="0.2">
      <c r="A18" t="str">
        <f t="shared" si="3"/>
        <v/>
      </c>
      <c r="B18" s="8">
        <v>53</v>
      </c>
      <c r="C18" s="8" t="str">
        <f>VLOOKUP(B18,FLIGHTS!$D$3:$E$38,2)</f>
        <v/>
      </c>
      <c r="D18" s="8"/>
      <c r="E18" s="40" t="str">
        <f>IF((VLOOKUP($C18,'Day-1'!$H$5:$S$40,2,FALSE)="A"),MAX('Day-1'!S5:S40),VLOOKUP($C18,'Day-1'!$H$5:$S$40,12,FALSE))</f>
        <v xml:space="preserve"> </v>
      </c>
      <c r="F18" s="40" t="e">
        <f>IF((VLOOKUP($C18,'Day-2'!$H$5:$S$40,2,FALSE)="A"),MAX('Day-2'!S5:S40),VLOOKUP($C18,'Day-2'!$H$5:$S$40,12,FALSE))</f>
        <v>#N/A</v>
      </c>
      <c r="G18" s="40" t="e">
        <f>IF((VLOOKUP($C18,'Day-3'!$H$5:$S$40,2,FALSE)="A"),MAX('Day-3'!S5:S40),VLOOKUP($C18,'Day-3'!$H$5:$S$40,12,FALSE))</f>
        <v>#N/A</v>
      </c>
      <c r="H18" s="31"/>
      <c r="I18" s="44" t="str">
        <f t="shared" si="4"/>
        <v/>
      </c>
      <c r="J18" s="34" t="e">
        <f t="shared" si="5"/>
        <v>#VALUE!</v>
      </c>
      <c r="K18" s="8" t="e">
        <f>IF(VLOOKUP(C18,'Day-1'!$H$5:$T$40,13,FALSE)&gt;O$3," ",VLOOKUP(C18,'Day-1'!$H$5:$T$40,13,FALSE))</f>
        <v>#N/A</v>
      </c>
      <c r="L18" s="8" t="e">
        <f t="shared" si="6"/>
        <v>#N/A</v>
      </c>
      <c r="M18" s="8" t="e">
        <f>IF(VLOOKUP(C18,'Day-2'!$H$5:$T$40,13,FALSE)&gt;O$3," ",VLOOKUP(C18,'Day-2'!$H$5:$T$40,13,FALSE))</f>
        <v>#N/A</v>
      </c>
      <c r="N18" s="8" t="e">
        <f t="shared" si="7"/>
        <v>#N/A</v>
      </c>
      <c r="O18" s="8" t="e">
        <f>IF(VLOOKUP(C18,'Day-3'!$H$5:$T$40,13,FALSE)&gt;O$3," ",VLOOKUP(C18,'Day-3'!$H$5:$T$40,13,FALSE))</f>
        <v>#N/A</v>
      </c>
      <c r="P18" s="8" t="str">
        <f t="shared" si="0"/>
        <v/>
      </c>
      <c r="Q18" s="8" t="str">
        <f t="shared" si="8"/>
        <v xml:space="preserve"> </v>
      </c>
      <c r="S18">
        <f>IF(C18=0," ",IF(COUNTIF($Q$6:$Q$41,$Q18)&gt;1,MAX($S$5:$S17)+0.01,0))</f>
        <v>0.12</v>
      </c>
      <c r="T18" t="str">
        <f t="shared" si="1"/>
        <v/>
      </c>
      <c r="U18" t="str">
        <f t="shared" si="2"/>
        <v/>
      </c>
      <c r="V18" t="str">
        <f t="shared" si="9"/>
        <v/>
      </c>
    </row>
    <row r="19" spans="1:22" ht="15" x14ac:dyDescent="0.2">
      <c r="A19" t="str">
        <f t="shared" si="3"/>
        <v/>
      </c>
      <c r="B19" s="8">
        <v>54</v>
      </c>
      <c r="C19" s="8" t="str">
        <f>VLOOKUP(B19,FLIGHTS!$D$3:$E$38,2)</f>
        <v/>
      </c>
      <c r="D19" s="8"/>
      <c r="E19" s="40" t="str">
        <f>IF((VLOOKUP($C19,'Day-1'!$H$5:$S$40,2,FALSE)="A"),MAX('Day-1'!S5:S40),VLOOKUP($C19,'Day-1'!$H$5:$S$40,12,FALSE))</f>
        <v xml:space="preserve"> </v>
      </c>
      <c r="F19" s="40" t="e">
        <f>IF((VLOOKUP($C19,'Day-2'!$H$5:$S$40,2,FALSE)="A"),MAX('Day-2'!S5:S40),VLOOKUP($C19,'Day-2'!$H$5:$S$40,12,FALSE))</f>
        <v>#N/A</v>
      </c>
      <c r="G19" s="40" t="e">
        <f>IF((VLOOKUP($C19,'Day-3'!$H$5:$S$40,2,FALSE)="A"),MAX('Day-3'!S5:S40),VLOOKUP($C19,'Day-3'!$H$5:$S$40,12,FALSE))</f>
        <v>#N/A</v>
      </c>
      <c r="H19" s="31"/>
      <c r="I19" s="44" t="str">
        <f t="shared" si="4"/>
        <v/>
      </c>
      <c r="J19" s="34" t="e">
        <f t="shared" si="5"/>
        <v>#VALUE!</v>
      </c>
      <c r="K19" s="8" t="e">
        <f>IF(VLOOKUP(C19,'Day-1'!$H$5:$T$40,13,FALSE)&gt;O$3," ",VLOOKUP(C19,'Day-1'!$H$5:$T$40,13,FALSE))</f>
        <v>#N/A</v>
      </c>
      <c r="L19" s="8" t="e">
        <f t="shared" si="6"/>
        <v>#N/A</v>
      </c>
      <c r="M19" s="8" t="e">
        <f>IF(VLOOKUP(C19,'Day-2'!$H$5:$T$40,13,FALSE)&gt;O$3," ",VLOOKUP(C19,'Day-2'!$H$5:$T$40,13,FALSE))</f>
        <v>#N/A</v>
      </c>
      <c r="N19" s="8" t="e">
        <f t="shared" si="7"/>
        <v>#N/A</v>
      </c>
      <c r="O19" s="8" t="e">
        <f>IF(VLOOKUP(C19,'Day-3'!$H$5:$T$40,13,FALSE)&gt;O$3," ",VLOOKUP(C19,'Day-3'!$H$5:$T$40,13,FALSE))</f>
        <v>#N/A</v>
      </c>
      <c r="P19" s="8" t="str">
        <f t="shared" si="0"/>
        <v/>
      </c>
      <c r="Q19" s="8" t="str">
        <f t="shared" si="8"/>
        <v xml:space="preserve"> </v>
      </c>
      <c r="S19">
        <f>IF(C19=0," ",IF(COUNTIF($Q$6:$Q$41,$Q19)&gt;1,MAX($S$5:$S18)+0.01,0))</f>
        <v>0.13</v>
      </c>
      <c r="T19" t="str">
        <f t="shared" si="1"/>
        <v/>
      </c>
      <c r="U19" t="str">
        <f t="shared" si="2"/>
        <v/>
      </c>
      <c r="V19" t="str">
        <f t="shared" si="9"/>
        <v/>
      </c>
    </row>
    <row r="20" spans="1:22" ht="15" x14ac:dyDescent="0.2">
      <c r="A20" t="str">
        <f t="shared" si="3"/>
        <v/>
      </c>
      <c r="B20" s="8">
        <v>55</v>
      </c>
      <c r="C20" s="8" t="str">
        <f>VLOOKUP(B20,FLIGHTS!$D$3:$E$38,2)</f>
        <v/>
      </c>
      <c r="D20" s="8"/>
      <c r="E20" s="40" t="str">
        <f>IF((VLOOKUP($C20,'Day-1'!$H$5:$S$40,2,FALSE)="A"),MAX('Day-1'!S5:S40),VLOOKUP($C20,'Day-1'!$H$5:$S$40,12,FALSE))</f>
        <v xml:space="preserve"> </v>
      </c>
      <c r="F20" s="40" t="e">
        <f>IF((VLOOKUP($C20,'Day-2'!$H$5:$S$40,2,FALSE)="A"),MAX('Day-2'!S5:S40),VLOOKUP($C20,'Day-2'!$H$5:$S$40,12,FALSE))</f>
        <v>#N/A</v>
      </c>
      <c r="G20" s="40" t="e">
        <f>IF((VLOOKUP($C20,'Day-3'!$H$5:$S$40,2,FALSE)="A"),MAX('Day-3'!S5:S40),VLOOKUP($C20,'Day-3'!$H$5:$S$40,12,FALSE))</f>
        <v>#N/A</v>
      </c>
      <c r="H20" s="31"/>
      <c r="I20" s="44" t="str">
        <f t="shared" si="4"/>
        <v/>
      </c>
      <c r="J20" s="34" t="e">
        <f t="shared" si="5"/>
        <v>#VALUE!</v>
      </c>
      <c r="K20" s="8" t="e">
        <f>IF(VLOOKUP(C20,'Day-1'!$H$5:$T$40,13,FALSE)&gt;O$3," ",VLOOKUP(C20,'Day-1'!$H$5:$T$40,13,FALSE))</f>
        <v>#N/A</v>
      </c>
      <c r="L20" s="8" t="e">
        <f t="shared" si="6"/>
        <v>#N/A</v>
      </c>
      <c r="M20" s="8" t="e">
        <f>IF(VLOOKUP(C20,'Day-2'!$H$5:$T$40,13,FALSE)&gt;O$3," ",VLOOKUP(C20,'Day-2'!$H$5:$T$40,13,FALSE))</f>
        <v>#N/A</v>
      </c>
      <c r="N20" s="8" t="e">
        <f t="shared" si="7"/>
        <v>#N/A</v>
      </c>
      <c r="O20" s="8" t="e">
        <f>IF(VLOOKUP(C20,'Day-3'!$H$5:$T$40,13,FALSE)&gt;O$3," ",VLOOKUP(C20,'Day-3'!$H$5:$T$40,13,FALSE))</f>
        <v>#N/A</v>
      </c>
      <c r="P20" s="8" t="str">
        <f t="shared" si="0"/>
        <v/>
      </c>
      <c r="Q20" s="8" t="str">
        <f t="shared" si="8"/>
        <v xml:space="preserve"> </v>
      </c>
      <c r="S20">
        <f>IF(C20=0," ",IF(COUNTIF($Q$6:$Q$41,$Q20)&gt;1,MAX($S$5:$S19)+0.01,0))</f>
        <v>0.14000000000000001</v>
      </c>
      <c r="T20" t="str">
        <f t="shared" si="1"/>
        <v/>
      </c>
      <c r="U20" t="str">
        <f t="shared" si="2"/>
        <v/>
      </c>
      <c r="V20" t="str">
        <f t="shared" si="9"/>
        <v/>
      </c>
    </row>
    <row r="21" spans="1:22" ht="15" x14ac:dyDescent="0.2">
      <c r="A21" t="str">
        <f t="shared" si="3"/>
        <v/>
      </c>
      <c r="B21" s="8">
        <v>56</v>
      </c>
      <c r="C21" s="8" t="str">
        <f>VLOOKUP(B21,FLIGHTS!$D$3:$E$38,2)</f>
        <v/>
      </c>
      <c r="D21" s="8"/>
      <c r="E21" s="40" t="str">
        <f>IF((VLOOKUP($C21,'Day-1'!$H$5:$S$40,2,FALSE)="A"),MAX('Day-1'!S5:S40),VLOOKUP($C21,'Day-1'!$H$5:$S$40,12,FALSE))</f>
        <v xml:space="preserve"> </v>
      </c>
      <c r="F21" s="40" t="e">
        <f>IF((VLOOKUP($C21,'Day-2'!$H$5:$S$40,2,FALSE)="A"),MAX('Day-2'!S5:S40),VLOOKUP($C21,'Day-2'!$H$5:$S$40,12,FALSE))</f>
        <v>#N/A</v>
      </c>
      <c r="G21" s="40" t="e">
        <f>IF((VLOOKUP($C21,'Day-3'!$H$5:$S$40,2,FALSE)="A"),MAX('Day-3'!S5:S40),VLOOKUP($C21,'Day-3'!$H$5:$S$40,12,FALSE))</f>
        <v>#N/A</v>
      </c>
      <c r="H21" s="31"/>
      <c r="I21" s="44" t="str">
        <f t="shared" si="4"/>
        <v/>
      </c>
      <c r="J21" s="34" t="e">
        <f t="shared" si="5"/>
        <v>#VALUE!</v>
      </c>
      <c r="K21" s="8" t="e">
        <f>IF(VLOOKUP(C21,'Day-1'!$H$5:$T$40,13,FALSE)&gt;O$3," ",VLOOKUP(C21,'Day-1'!$H$5:$T$40,13,FALSE))</f>
        <v>#N/A</v>
      </c>
      <c r="L21" s="8" t="e">
        <f t="shared" si="6"/>
        <v>#N/A</v>
      </c>
      <c r="M21" s="8" t="e">
        <f>IF(VLOOKUP(C21,'Day-2'!$H$5:$T$40,13,FALSE)&gt;O$3," ",VLOOKUP(C21,'Day-2'!$H$5:$T$40,13,FALSE))</f>
        <v>#N/A</v>
      </c>
      <c r="N21" s="8" t="e">
        <f t="shared" si="7"/>
        <v>#N/A</v>
      </c>
      <c r="O21" s="8" t="e">
        <f>IF(VLOOKUP(C21,'Day-3'!$H$5:$T$40,13,FALSE)&gt;O$3," ",VLOOKUP(C21,'Day-3'!$H$5:$T$40,13,FALSE))</f>
        <v>#N/A</v>
      </c>
      <c r="P21" s="8" t="str">
        <f t="shared" si="0"/>
        <v/>
      </c>
      <c r="Q21" s="8" t="str">
        <f t="shared" si="8"/>
        <v xml:space="preserve"> </v>
      </c>
      <c r="S21">
        <f>IF(C21=0," ",IF(COUNTIF($Q$6:$Q$41,$Q21)&gt;1,MAX($S$5:$S20)+0.01,0))</f>
        <v>0.15</v>
      </c>
      <c r="T21" t="str">
        <f t="shared" si="1"/>
        <v/>
      </c>
      <c r="U21" t="str">
        <f t="shared" si="2"/>
        <v/>
      </c>
      <c r="V21" t="str">
        <f t="shared" si="9"/>
        <v/>
      </c>
    </row>
    <row r="22" spans="1:22" ht="15" x14ac:dyDescent="0.2">
      <c r="A22" t="str">
        <f t="shared" si="3"/>
        <v/>
      </c>
      <c r="B22" s="8">
        <v>57</v>
      </c>
      <c r="C22" s="8" t="str">
        <f>VLOOKUP(B22,FLIGHTS!$D$3:$E$38,2)</f>
        <v/>
      </c>
      <c r="D22" s="8"/>
      <c r="E22" s="40" t="str">
        <f>IF((VLOOKUP($C22,'Day-1'!$H$5:$S$40,2,FALSE)="A"),MAX('Day-1'!S5:S40),VLOOKUP($C22,'Day-1'!$H$5:$S$40,12,FALSE))</f>
        <v xml:space="preserve"> </v>
      </c>
      <c r="F22" s="40" t="e">
        <f>IF((VLOOKUP($C22,'Day-2'!$H$5:$S$40,2,FALSE)="A"),MAX('Day-2'!S5:S40),VLOOKUP($C22,'Day-2'!$H$5:$S$40,12,FALSE))</f>
        <v>#N/A</v>
      </c>
      <c r="G22" s="40" t="e">
        <f>IF((VLOOKUP($C22,'Day-3'!$H$5:$S$40,2,FALSE)="A"),MAX('Day-3'!S5:S40),VLOOKUP($C22,'Day-3'!$H$5:$S$40,12,FALSE))</f>
        <v>#N/A</v>
      </c>
      <c r="H22" s="31"/>
      <c r="I22" s="44" t="str">
        <f t="shared" si="4"/>
        <v/>
      </c>
      <c r="J22" s="34" t="e">
        <f t="shared" si="5"/>
        <v>#VALUE!</v>
      </c>
      <c r="K22" s="8" t="e">
        <f>IF(VLOOKUP(C22,'Day-1'!$H$5:$T$40,13,FALSE)&gt;O$3," ",VLOOKUP(C22,'Day-1'!$H$5:$T$40,13,FALSE))</f>
        <v>#N/A</v>
      </c>
      <c r="L22" s="8" t="e">
        <f t="shared" si="6"/>
        <v>#N/A</v>
      </c>
      <c r="M22" s="8" t="e">
        <f>IF(VLOOKUP(C22,'Day-2'!$H$5:$T$40,13,FALSE)&gt;O$3," ",VLOOKUP(C22,'Day-2'!$H$5:$T$40,13,FALSE))</f>
        <v>#N/A</v>
      </c>
      <c r="N22" s="8" t="e">
        <f t="shared" si="7"/>
        <v>#N/A</v>
      </c>
      <c r="O22" s="8" t="e">
        <f>IF(VLOOKUP(C22,'Day-3'!$H$5:$T$40,13,FALSE)&gt;O$3," ",VLOOKUP(C22,'Day-3'!$H$5:$T$40,13,FALSE))</f>
        <v>#N/A</v>
      </c>
      <c r="P22" s="8" t="str">
        <f t="shared" si="0"/>
        <v/>
      </c>
      <c r="Q22" s="8" t="str">
        <f t="shared" si="8"/>
        <v xml:space="preserve"> </v>
      </c>
      <c r="S22">
        <f>IF(C22=0," ",IF(COUNTIF($Q$6:$Q$41,$Q22)&gt;1,MAX($S$5:$S21)+0.01,0))</f>
        <v>0.16</v>
      </c>
      <c r="T22" t="str">
        <f t="shared" si="1"/>
        <v/>
      </c>
      <c r="U22" t="str">
        <f t="shared" si="2"/>
        <v/>
      </c>
      <c r="V22" t="str">
        <f t="shared" si="9"/>
        <v/>
      </c>
    </row>
    <row r="23" spans="1:22" ht="15" x14ac:dyDescent="0.2">
      <c r="A23" t="str">
        <f t="shared" si="3"/>
        <v/>
      </c>
      <c r="B23" s="8">
        <v>58</v>
      </c>
      <c r="C23" s="8" t="str">
        <f>VLOOKUP(B23,FLIGHTS!$D$3:$E$38,2)</f>
        <v/>
      </c>
      <c r="D23" s="8"/>
      <c r="E23" s="40" t="str">
        <f>IF((VLOOKUP($C23,'Day-1'!$H$5:$S$40,2,FALSE)="A"),MAX('Day-1'!S5:S40),VLOOKUP($C23,'Day-1'!$H$5:$S$40,12,FALSE))</f>
        <v xml:space="preserve"> </v>
      </c>
      <c r="F23" s="40" t="e">
        <f>IF((VLOOKUP($C23,'Day-2'!$H$5:$S$40,2,FALSE)="A"),MAX('Day-2'!S5:S40),VLOOKUP($C23,'Day-2'!$H$5:$S$40,12,FALSE))</f>
        <v>#N/A</v>
      </c>
      <c r="G23" s="40" t="e">
        <f>IF((VLOOKUP($C23,'Day-3'!$H$5:$S$40,2,FALSE)="A"),MAX('Day-3'!S5:S40),VLOOKUP($C23,'Day-3'!$H$5:$S$40,12,FALSE))</f>
        <v>#N/A</v>
      </c>
      <c r="H23" s="31"/>
      <c r="I23" s="44" t="str">
        <f t="shared" si="4"/>
        <v/>
      </c>
      <c r="J23" s="34" t="e">
        <f t="shared" si="5"/>
        <v>#VALUE!</v>
      </c>
      <c r="K23" s="8" t="e">
        <f>IF(VLOOKUP(C23,'Day-1'!$H$5:$T$40,13,FALSE)&gt;O$3," ",VLOOKUP(C23,'Day-1'!$H$5:$T$40,13,FALSE))</f>
        <v>#N/A</v>
      </c>
      <c r="L23" s="8" t="e">
        <f t="shared" si="6"/>
        <v>#N/A</v>
      </c>
      <c r="M23" s="8" t="e">
        <f>IF(VLOOKUP(C23,'Day-2'!$H$5:$T$40,13,FALSE)&gt;O$3," ",VLOOKUP(C23,'Day-2'!$H$5:$T$40,13,FALSE))</f>
        <v>#N/A</v>
      </c>
      <c r="N23" s="8" t="e">
        <f t="shared" si="7"/>
        <v>#N/A</v>
      </c>
      <c r="O23" s="8" t="e">
        <f>IF(VLOOKUP(C23,'Day-3'!$H$5:$T$40,13,FALSE)&gt;O$3," ",VLOOKUP(C23,'Day-3'!$H$5:$T$40,13,FALSE))</f>
        <v>#N/A</v>
      </c>
      <c r="P23" s="8" t="str">
        <f t="shared" si="0"/>
        <v/>
      </c>
      <c r="Q23" s="8" t="str">
        <f t="shared" si="8"/>
        <v xml:space="preserve"> </v>
      </c>
      <c r="S23">
        <f>IF(C23=0," ",IF(COUNTIF($Q$6:$Q$41,$Q23)&gt;1,MAX($S$5:$S22)+0.01,0))</f>
        <v>0.17</v>
      </c>
      <c r="T23" t="str">
        <f t="shared" si="1"/>
        <v/>
      </c>
      <c r="U23" t="str">
        <f t="shared" si="2"/>
        <v/>
      </c>
      <c r="V23" t="str">
        <f t="shared" si="9"/>
        <v/>
      </c>
    </row>
    <row r="24" spans="1:22" ht="15" x14ac:dyDescent="0.2">
      <c r="A24" t="str">
        <f t="shared" si="3"/>
        <v/>
      </c>
      <c r="B24" s="8">
        <v>59</v>
      </c>
      <c r="C24" s="8" t="str">
        <f>VLOOKUP(B24,FLIGHTS!$D$3:$E$38,2)</f>
        <v/>
      </c>
      <c r="D24" s="8"/>
      <c r="E24" s="40" t="str">
        <f>IF((VLOOKUP($C24,'Day-1'!$H$5:$S$40,2,FALSE)="A"),MAX('Day-1'!S5:S40),VLOOKUP($C24,'Day-1'!$H$5:$S$40,12,FALSE))</f>
        <v xml:space="preserve"> </v>
      </c>
      <c r="F24" s="40" t="e">
        <f>IF((VLOOKUP($C24,'Day-2'!$H$5:$S$40,2,FALSE)="A"),MAX('Day-2'!S5:S40),VLOOKUP($C24,'Day-2'!$H$5:$S$40,12,FALSE))</f>
        <v>#N/A</v>
      </c>
      <c r="G24" s="40" t="e">
        <f>IF((VLOOKUP($C24,'Day-3'!$H$5:$S$40,2,FALSE)="A"),MAX('Day-3'!S5:S40),VLOOKUP($C24,'Day-3'!$H$5:$S$40,12,FALSE))</f>
        <v>#N/A</v>
      </c>
      <c r="H24" s="31"/>
      <c r="I24" s="44" t="str">
        <f t="shared" si="4"/>
        <v/>
      </c>
      <c r="J24" s="34" t="e">
        <f t="shared" si="5"/>
        <v>#VALUE!</v>
      </c>
      <c r="K24" s="8" t="e">
        <f>IF(VLOOKUP(C24,'Day-1'!$H$5:$T$40,13,FALSE)&gt;O$3," ",VLOOKUP(C24,'Day-1'!$H$5:$T$40,13,FALSE))</f>
        <v>#N/A</v>
      </c>
      <c r="L24" s="8" t="e">
        <f t="shared" si="6"/>
        <v>#N/A</v>
      </c>
      <c r="M24" s="8" t="e">
        <f>IF(VLOOKUP(C24,'Day-2'!$H$5:$T$40,13,FALSE)&gt;O$3," ",VLOOKUP(C24,'Day-2'!$H$5:$T$40,13,FALSE))</f>
        <v>#N/A</v>
      </c>
      <c r="N24" s="8" t="e">
        <f t="shared" si="7"/>
        <v>#N/A</v>
      </c>
      <c r="O24" s="8" t="e">
        <f>IF(VLOOKUP(C24,'Day-3'!$H$5:$T$40,13,FALSE)&gt;O$3," ",VLOOKUP(C24,'Day-3'!$H$5:$T$40,13,FALSE))</f>
        <v>#N/A</v>
      </c>
      <c r="P24" s="8" t="str">
        <f t="shared" si="0"/>
        <v/>
      </c>
      <c r="Q24" s="8" t="str">
        <f t="shared" si="8"/>
        <v xml:space="preserve"> </v>
      </c>
      <c r="S24">
        <f>IF(C24=0," ",IF(COUNTIF($Q$6:$Q$41,$Q24)&gt;1,MAX($S$5:$S23)+0.01,0))</f>
        <v>0.18</v>
      </c>
      <c r="T24" t="str">
        <f t="shared" si="1"/>
        <v/>
      </c>
      <c r="U24" t="str">
        <f t="shared" si="2"/>
        <v/>
      </c>
      <c r="V24" t="str">
        <f t="shared" si="9"/>
        <v/>
      </c>
    </row>
    <row r="25" spans="1:22" ht="15" x14ac:dyDescent="0.2">
      <c r="A25" t="str">
        <f t="shared" si="3"/>
        <v/>
      </c>
      <c r="B25" s="8">
        <v>60</v>
      </c>
      <c r="C25" s="8" t="str">
        <f>VLOOKUP(B25,FLIGHTS!$D$3:$E$38,2)</f>
        <v/>
      </c>
      <c r="D25" s="8"/>
      <c r="E25" s="40" t="str">
        <f>IF((VLOOKUP($C25,'Day-1'!$H$5:$S$40,2,FALSE)="A"),MAX('Day-1'!S5:S40),VLOOKUP($C25,'Day-1'!$H$5:$S$40,12,FALSE))</f>
        <v xml:space="preserve"> </v>
      </c>
      <c r="F25" s="40" t="e">
        <f>IF((VLOOKUP($C25,'Day-2'!$H$5:$S$40,2,FALSE)="A"),MAX('Day-2'!S5:S40),VLOOKUP($C25,'Day-2'!$H$5:$S$40,12,FALSE))</f>
        <v>#N/A</v>
      </c>
      <c r="G25" s="40" t="e">
        <f>IF((VLOOKUP($C25,'Day-3'!$H$5:$S$40,2,FALSE)="A"),MAX('Day-3'!S5:S40),VLOOKUP($C25,'Day-3'!$H$5:$S$40,12,FALSE))</f>
        <v>#N/A</v>
      </c>
      <c r="H25" s="31"/>
      <c r="I25" s="44" t="str">
        <f t="shared" si="4"/>
        <v/>
      </c>
      <c r="J25" s="34" t="e">
        <f t="shared" si="5"/>
        <v>#VALUE!</v>
      </c>
      <c r="K25" s="8" t="e">
        <f>IF(VLOOKUP(C25,'Day-1'!$H$5:$T$40,13,FALSE)&gt;O$3," ",VLOOKUP(C25,'Day-1'!$H$5:$T$40,13,FALSE))</f>
        <v>#N/A</v>
      </c>
      <c r="L25" s="8" t="e">
        <f t="shared" si="6"/>
        <v>#N/A</v>
      </c>
      <c r="M25" s="8" t="e">
        <f>IF(VLOOKUP(C25,'Day-2'!$H$5:$T$40,13,FALSE)&gt;O$3," ",VLOOKUP(C25,'Day-2'!$H$5:$T$40,13,FALSE))</f>
        <v>#N/A</v>
      </c>
      <c r="N25" s="8" t="e">
        <f t="shared" si="7"/>
        <v>#N/A</v>
      </c>
      <c r="O25" s="8" t="e">
        <f>IF(VLOOKUP(C25,'Day-3'!$H$5:$T$40,13,FALSE)&gt;O$3," ",VLOOKUP(C25,'Day-3'!$H$5:$T$40,13,FALSE))</f>
        <v>#N/A</v>
      </c>
      <c r="P25" s="8" t="str">
        <f t="shared" si="0"/>
        <v/>
      </c>
      <c r="Q25" s="8" t="str">
        <f t="shared" si="8"/>
        <v xml:space="preserve"> </v>
      </c>
      <c r="S25">
        <f>IF(C25=0," ",IF(COUNTIF($Q$6:$Q$41,$Q25)&gt;1,MAX($S$5:$S24)+0.01,0))</f>
        <v>0.19</v>
      </c>
      <c r="T25" t="str">
        <f t="shared" si="1"/>
        <v/>
      </c>
      <c r="U25" t="str">
        <f t="shared" si="2"/>
        <v/>
      </c>
      <c r="V25" t="str">
        <f t="shared" si="9"/>
        <v/>
      </c>
    </row>
    <row r="26" spans="1:22" ht="15" x14ac:dyDescent="0.2">
      <c r="A26" t="str">
        <f t="shared" si="3"/>
        <v/>
      </c>
      <c r="B26" s="8">
        <v>61</v>
      </c>
      <c r="C26" s="8" t="str">
        <f>VLOOKUP(B26,FLIGHTS!$D$3:$E$38,2)</f>
        <v/>
      </c>
      <c r="D26" s="8"/>
      <c r="E26" s="40" t="str">
        <f>IF((VLOOKUP($C26,'Day-1'!$H$5:$S$40,2,FALSE)="A"),MAX('Day-1'!S5:S40),VLOOKUP($C26,'Day-1'!$H$5:$S$40,12,FALSE))</f>
        <v xml:space="preserve"> </v>
      </c>
      <c r="F26" s="40" t="e">
        <f>IF((VLOOKUP($C26,'Day-2'!$H$5:$S$40,2,FALSE)="A"),MAX('Day-2'!S5:S40),VLOOKUP($C26,'Day-2'!$H$5:$S$40,12,FALSE))</f>
        <v>#N/A</v>
      </c>
      <c r="G26" s="40" t="e">
        <f>IF((VLOOKUP($C26,'Day-3'!$H$5:$S$40,2,FALSE)="A"),MAX('Day-3'!S5:S40),VLOOKUP($C26,'Day-3'!$H$5:$S$40,12,FALSE))</f>
        <v>#N/A</v>
      </c>
      <c r="H26" s="31"/>
      <c r="I26" s="44" t="str">
        <f t="shared" si="4"/>
        <v/>
      </c>
      <c r="J26" s="34" t="e">
        <f t="shared" si="5"/>
        <v>#VALUE!</v>
      </c>
      <c r="K26" s="8" t="e">
        <f>IF(VLOOKUP(C26,'Day-1'!$H$5:$T$40,13,FALSE)&gt;O$3," ",VLOOKUP(C26,'Day-1'!$H$5:$T$40,13,FALSE))</f>
        <v>#N/A</v>
      </c>
      <c r="L26" s="8" t="e">
        <f t="shared" si="6"/>
        <v>#N/A</v>
      </c>
      <c r="M26" s="8" t="e">
        <f>IF(VLOOKUP(C26,'Day-2'!$H$5:$T$40,13,FALSE)&gt;O$3," ",VLOOKUP(C26,'Day-2'!$H$5:$T$40,13,FALSE))</f>
        <v>#N/A</v>
      </c>
      <c r="N26" s="8" t="e">
        <f t="shared" si="7"/>
        <v>#N/A</v>
      </c>
      <c r="O26" s="8" t="e">
        <f>IF(VLOOKUP(C26,'Day-3'!$H$5:$T$40,13,FALSE)&gt;O$3," ",VLOOKUP(C26,'Day-3'!$H$5:$T$40,13,FALSE))</f>
        <v>#N/A</v>
      </c>
      <c r="P26" s="8" t="str">
        <f t="shared" si="0"/>
        <v/>
      </c>
      <c r="Q26" s="8" t="str">
        <f t="shared" si="8"/>
        <v xml:space="preserve"> </v>
      </c>
      <c r="S26">
        <f>IF(C26=0," ",IF(COUNTIF($Q$6:$Q$41,$Q26)&gt;1,MAX($S$5:$S25)+0.01,0))</f>
        <v>0.2</v>
      </c>
      <c r="T26" t="str">
        <f t="shared" si="1"/>
        <v/>
      </c>
      <c r="U26" t="str">
        <f t="shared" si="2"/>
        <v/>
      </c>
      <c r="V26" t="str">
        <f t="shared" si="9"/>
        <v/>
      </c>
    </row>
    <row r="27" spans="1:22" ht="15" x14ac:dyDescent="0.2">
      <c r="A27" t="str">
        <f t="shared" si="3"/>
        <v/>
      </c>
      <c r="B27" s="8">
        <v>62</v>
      </c>
      <c r="C27" s="8" t="str">
        <f>VLOOKUP(B27,FLIGHTS!$D$3:$E$38,2)</f>
        <v/>
      </c>
      <c r="D27" s="8"/>
      <c r="E27" s="40" t="str">
        <f>IF((VLOOKUP($C27,'Day-1'!$H$5:$S$40,2,FALSE)="A"),MAX('Day-1'!S5:S40),VLOOKUP($C27,'Day-1'!$H$5:$S$40,12,FALSE))</f>
        <v xml:space="preserve"> </v>
      </c>
      <c r="F27" s="40" t="e">
        <f>IF((VLOOKUP($C27,'Day-2'!$H$5:$S$40,2,FALSE)="A"),MAX('Day-2'!S5:S40),VLOOKUP($C27,'Day-2'!$H$5:$S$40,12,FALSE))</f>
        <v>#N/A</v>
      </c>
      <c r="G27" s="40" t="e">
        <f>IF((VLOOKUP($C27,'Day-3'!$H$5:$S$40,2,FALSE)="A"),MAX('Day-3'!S5:S40),VLOOKUP($C27,'Day-3'!$H$5:$S$40,12,FALSE))</f>
        <v>#N/A</v>
      </c>
      <c r="H27" s="31"/>
      <c r="I27" s="44" t="str">
        <f t="shared" si="4"/>
        <v/>
      </c>
      <c r="J27" s="34" t="e">
        <f t="shared" si="5"/>
        <v>#VALUE!</v>
      </c>
      <c r="K27" s="8" t="e">
        <f>IF(VLOOKUP(C27,'Day-1'!$H$5:$T$40,13,FALSE)&gt;O$3," ",VLOOKUP(C27,'Day-1'!$H$5:$T$40,13,FALSE))</f>
        <v>#N/A</v>
      </c>
      <c r="L27" s="8" t="e">
        <f t="shared" si="6"/>
        <v>#N/A</v>
      </c>
      <c r="M27" s="8" t="e">
        <f>IF(VLOOKUP(C27,'Day-2'!$H$5:$T$40,13,FALSE)&gt;O$3," ",VLOOKUP(C27,'Day-2'!$H$5:$T$40,13,FALSE))</f>
        <v>#N/A</v>
      </c>
      <c r="N27" s="8" t="e">
        <f t="shared" si="7"/>
        <v>#N/A</v>
      </c>
      <c r="O27" s="8" t="e">
        <f>IF(VLOOKUP(C27,'Day-3'!$H$5:$T$40,13,FALSE)&gt;O$3," ",VLOOKUP(C27,'Day-3'!$H$5:$T$40,13,FALSE))</f>
        <v>#N/A</v>
      </c>
      <c r="P27" s="8" t="str">
        <f t="shared" si="0"/>
        <v/>
      </c>
      <c r="Q27" s="8" t="str">
        <f t="shared" si="8"/>
        <v xml:space="preserve"> </v>
      </c>
      <c r="S27">
        <f>IF(C27=0," ",IF(COUNTIF($Q$6:$Q$41,$Q27)&gt;1,MAX($S$5:$S26)+0.01,0))</f>
        <v>0.21</v>
      </c>
      <c r="T27" t="str">
        <f t="shared" si="1"/>
        <v/>
      </c>
      <c r="U27" t="str">
        <f t="shared" si="2"/>
        <v/>
      </c>
      <c r="V27" t="str">
        <f t="shared" si="9"/>
        <v/>
      </c>
    </row>
    <row r="28" spans="1:22" ht="15" x14ac:dyDescent="0.2">
      <c r="A28" t="str">
        <f t="shared" si="3"/>
        <v/>
      </c>
      <c r="B28" s="8">
        <v>63</v>
      </c>
      <c r="C28" s="8" t="str">
        <f>VLOOKUP(B28,FLIGHTS!$D$3:$E$38,2)</f>
        <v/>
      </c>
      <c r="D28" s="8"/>
      <c r="E28" s="40" t="str">
        <f>IF((VLOOKUP($C28,'Day-1'!$H$5:$S$40,2,FALSE)="A"),MAX('Day-1'!S5:S40),VLOOKUP($C28,'Day-1'!$H$5:$S$40,12,FALSE))</f>
        <v xml:space="preserve"> </v>
      </c>
      <c r="F28" s="40" t="e">
        <f>IF((VLOOKUP($C28,'Day-2'!$H$5:$S$40,2,FALSE)="A"),MAX('Day-2'!S5:S40),VLOOKUP($C28,'Day-2'!$H$5:$S$40,12,FALSE))</f>
        <v>#N/A</v>
      </c>
      <c r="G28" s="40" t="e">
        <f>IF((VLOOKUP($C28,'Day-3'!$H$5:$S$40,2,FALSE)="A"),MAX('Day-3'!S5:S40),VLOOKUP($C28,'Day-3'!$H$5:$S$40,12,FALSE))</f>
        <v>#N/A</v>
      </c>
      <c r="H28" s="31"/>
      <c r="I28" s="44" t="str">
        <f t="shared" si="4"/>
        <v/>
      </c>
      <c r="J28" s="34" t="e">
        <f t="shared" si="5"/>
        <v>#VALUE!</v>
      </c>
      <c r="K28" s="8" t="e">
        <f>IF(VLOOKUP(C28,'Day-1'!$H$5:$T$40,13,FALSE)&gt;O$3," ",VLOOKUP(C28,'Day-1'!$H$5:$T$40,13,FALSE))</f>
        <v>#N/A</v>
      </c>
      <c r="L28" s="8" t="e">
        <f t="shared" si="6"/>
        <v>#N/A</v>
      </c>
      <c r="M28" s="8" t="e">
        <f>IF(VLOOKUP(C28,'Day-2'!$H$5:$T$40,13,FALSE)&gt;O$3," ",VLOOKUP(C28,'Day-2'!$H$5:$T$40,13,FALSE))</f>
        <v>#N/A</v>
      </c>
      <c r="N28" s="8" t="e">
        <f t="shared" si="7"/>
        <v>#N/A</v>
      </c>
      <c r="O28" s="8" t="e">
        <f>IF(VLOOKUP(C28,'Day-3'!$H$5:$T$40,13,FALSE)&gt;O$3," ",VLOOKUP(C28,'Day-3'!$H$5:$T$40,13,FALSE))</f>
        <v>#N/A</v>
      </c>
      <c r="P28" s="8" t="str">
        <f t="shared" si="0"/>
        <v/>
      </c>
      <c r="Q28" s="8" t="str">
        <f t="shared" si="8"/>
        <v xml:space="preserve"> </v>
      </c>
      <c r="S28">
        <f>IF(C28=0," ",IF(COUNTIF($Q$6:$Q$41,$Q28)&gt;1,MAX($S$5:$S27)+0.01,0))</f>
        <v>0.22</v>
      </c>
      <c r="T28" t="str">
        <f t="shared" si="1"/>
        <v/>
      </c>
      <c r="U28" t="str">
        <f t="shared" si="2"/>
        <v/>
      </c>
      <c r="V28" t="str">
        <f t="shared" si="9"/>
        <v/>
      </c>
    </row>
    <row r="29" spans="1:22" ht="15" x14ac:dyDescent="0.2">
      <c r="A29" t="str">
        <f t="shared" si="3"/>
        <v/>
      </c>
      <c r="B29" s="8">
        <v>64</v>
      </c>
      <c r="C29" s="8" t="str">
        <f>VLOOKUP(B29,FLIGHTS!$D$3:$E$38,2)</f>
        <v/>
      </c>
      <c r="D29" s="8"/>
      <c r="E29" s="40" t="str">
        <f>IF((VLOOKUP($C29,'Day-1'!$H$5:$S$40,2,FALSE)="A"),MAX('Day-1'!S5:S40),VLOOKUP($C29,'Day-1'!$H$5:$S$40,12,FALSE))</f>
        <v xml:space="preserve"> </v>
      </c>
      <c r="F29" s="40" t="e">
        <f>IF((VLOOKUP($C29,'Day-2'!$H$5:$S$40,2,FALSE)="A"),MAX('Day-2'!S5:S40),VLOOKUP($C29,'Day-2'!$H$5:$S$40,12,FALSE))</f>
        <v>#N/A</v>
      </c>
      <c r="G29" s="40" t="e">
        <f>IF((VLOOKUP($C29,'Day-3'!$H$5:$S$40,2,FALSE)="A"),MAX('Day-3'!S5:S40),VLOOKUP($C29,'Day-3'!$H$5:$S$40,12,FALSE))</f>
        <v>#N/A</v>
      </c>
      <c r="H29" s="31"/>
      <c r="I29" s="44" t="str">
        <f t="shared" si="4"/>
        <v/>
      </c>
      <c r="J29" s="34" t="e">
        <f t="shared" si="5"/>
        <v>#VALUE!</v>
      </c>
      <c r="K29" s="8" t="e">
        <f>IF(VLOOKUP(C29,'Day-1'!$H$5:$T$40,13,FALSE)&gt;O$3," ",VLOOKUP(C29,'Day-1'!$H$5:$T$40,13,FALSE))</f>
        <v>#N/A</v>
      </c>
      <c r="L29" s="8" t="e">
        <f t="shared" si="6"/>
        <v>#N/A</v>
      </c>
      <c r="M29" s="8" t="e">
        <f>IF(VLOOKUP(C29,'Day-2'!$H$5:$T$40,13,FALSE)&gt;O$3," ",VLOOKUP(C29,'Day-2'!$H$5:$T$40,13,FALSE))</f>
        <v>#N/A</v>
      </c>
      <c r="N29" s="8" t="e">
        <f t="shared" si="7"/>
        <v>#N/A</v>
      </c>
      <c r="O29" s="8" t="e">
        <f>IF(VLOOKUP(C29,'Day-3'!$H$5:$T$40,13,FALSE)&gt;O$3," ",VLOOKUP(C29,'Day-3'!$H$5:$T$40,13,FALSE))</f>
        <v>#N/A</v>
      </c>
      <c r="P29" s="8" t="str">
        <f t="shared" si="0"/>
        <v/>
      </c>
      <c r="Q29" s="8" t="str">
        <f t="shared" si="8"/>
        <v xml:space="preserve"> </v>
      </c>
      <c r="S29">
        <f>IF(C29=0," ",IF(COUNTIF($Q$6:$Q$41,$Q29)&gt;1,MAX($S$5:$S28)+0.01,0))</f>
        <v>0.23</v>
      </c>
      <c r="T29" t="str">
        <f t="shared" si="1"/>
        <v/>
      </c>
      <c r="U29" t="str">
        <f t="shared" si="2"/>
        <v/>
      </c>
      <c r="V29" t="str">
        <f t="shared" si="9"/>
        <v/>
      </c>
    </row>
    <row r="30" spans="1:22" ht="15" x14ac:dyDescent="0.2">
      <c r="A30" t="str">
        <f t="shared" si="3"/>
        <v/>
      </c>
      <c r="B30" s="8">
        <v>65</v>
      </c>
      <c r="C30" s="8" t="str">
        <f>VLOOKUP(B30,FLIGHTS!$D$3:$E$38,2)</f>
        <v/>
      </c>
      <c r="D30" s="8"/>
      <c r="E30" s="40" t="str">
        <f>IF((VLOOKUP($C30,'Day-1'!$H$5:$S$40,2,FALSE)="A"),MAX('Day-1'!S5:S40),VLOOKUP($C30,'Day-1'!$H$5:$S$40,12,FALSE))</f>
        <v xml:space="preserve"> </v>
      </c>
      <c r="F30" s="40" t="e">
        <f>IF((VLOOKUP($C30,'Day-2'!$H$5:$S$40,2,FALSE)="A"),MAX('Day-2'!S5:S40),VLOOKUP($C30,'Day-2'!$H$5:$S$40,12,FALSE))</f>
        <v>#N/A</v>
      </c>
      <c r="G30" s="40" t="e">
        <f>IF((VLOOKUP($C30,'Day-3'!$H$5:$S$40,2,FALSE)="A"),MAX('Day-3'!S5:S40),VLOOKUP($C30,'Day-3'!$H$5:$S$40,12,FALSE))</f>
        <v>#N/A</v>
      </c>
      <c r="H30" s="31"/>
      <c r="I30" s="44" t="str">
        <f t="shared" si="4"/>
        <v/>
      </c>
      <c r="J30" s="34" t="e">
        <f t="shared" si="5"/>
        <v>#VALUE!</v>
      </c>
      <c r="K30" s="8" t="e">
        <f>IF(VLOOKUP(C30,'Day-1'!$H$5:$T$40,13,FALSE)&gt;O$3," ",VLOOKUP(C30,'Day-1'!$H$5:$T$40,13,FALSE))</f>
        <v>#N/A</v>
      </c>
      <c r="L30" s="8" t="e">
        <f t="shared" si="6"/>
        <v>#N/A</v>
      </c>
      <c r="M30" s="8" t="e">
        <f>IF(VLOOKUP(C30,'Day-2'!$H$5:$T$40,13,FALSE)&gt;O$3," ",VLOOKUP(C30,'Day-2'!$H$5:$T$40,13,FALSE))</f>
        <v>#N/A</v>
      </c>
      <c r="N30" s="8" t="e">
        <f t="shared" si="7"/>
        <v>#N/A</v>
      </c>
      <c r="O30" s="8" t="e">
        <f>IF(VLOOKUP(C30,'Day-3'!$H$5:$T$40,13,FALSE)&gt;O$3," ",VLOOKUP(C30,'Day-3'!$H$5:$T$40,13,FALSE))</f>
        <v>#N/A</v>
      </c>
      <c r="P30" s="8" t="str">
        <f t="shared" si="0"/>
        <v/>
      </c>
      <c r="Q30" s="8" t="str">
        <f t="shared" si="8"/>
        <v xml:space="preserve"> </v>
      </c>
      <c r="S30">
        <f>IF(C30=0," ",IF(COUNTIF($Q$6:$Q$41,$Q30)&gt;1,MAX($S$5:$S29)+0.01,0))</f>
        <v>0.24</v>
      </c>
      <c r="T30" t="str">
        <f t="shared" si="1"/>
        <v/>
      </c>
      <c r="U30" t="str">
        <f t="shared" si="2"/>
        <v/>
      </c>
      <c r="V30" t="str">
        <f t="shared" si="9"/>
        <v/>
      </c>
    </row>
    <row r="31" spans="1:22" ht="15" x14ac:dyDescent="0.2">
      <c r="A31" t="str">
        <f t="shared" si="3"/>
        <v/>
      </c>
      <c r="B31" s="8">
        <v>66</v>
      </c>
      <c r="C31" s="8" t="str">
        <f>VLOOKUP(B31,FLIGHTS!$D$3:$E$38,2)</f>
        <v/>
      </c>
      <c r="D31" s="8"/>
      <c r="E31" s="40" t="str">
        <f>IF((VLOOKUP($C31,'Day-1'!$H$5:$S$40,2,FALSE)="A"),MAX('Day-1'!S5:S40),VLOOKUP($C31,'Day-1'!$H$5:$S$40,12,FALSE))</f>
        <v xml:space="preserve"> </v>
      </c>
      <c r="F31" s="40" t="e">
        <f>IF((VLOOKUP($C31,'Day-2'!$H$5:$S$40,2,FALSE)="A"),MAX('Day-2'!S5:S40),VLOOKUP($C31,'Day-2'!$H$5:$S$40,12,FALSE))</f>
        <v>#N/A</v>
      </c>
      <c r="G31" s="40" t="e">
        <f>IF((VLOOKUP($C31,'Day-3'!$H$5:$S$40,2,FALSE)="A"),MAX('Day-3'!S5:S40),VLOOKUP($C31,'Day-3'!$H$5:$S$40,12,FALSE))</f>
        <v>#N/A</v>
      </c>
      <c r="H31" s="31"/>
      <c r="I31" s="44" t="str">
        <f t="shared" si="4"/>
        <v/>
      </c>
      <c r="J31" s="34" t="e">
        <f t="shared" si="5"/>
        <v>#VALUE!</v>
      </c>
      <c r="K31" s="8" t="e">
        <f>IF(VLOOKUP(C31,'Day-1'!$H$5:$T$40,13,FALSE)&gt;O$3," ",VLOOKUP(C31,'Day-1'!$H$5:$T$40,13,FALSE))</f>
        <v>#N/A</v>
      </c>
      <c r="L31" s="8" t="e">
        <f t="shared" si="6"/>
        <v>#N/A</v>
      </c>
      <c r="M31" s="8" t="e">
        <f>IF(VLOOKUP(C31,'Day-2'!$H$5:$T$40,13,FALSE)&gt;O$3," ",VLOOKUP(C31,'Day-2'!$H$5:$T$40,13,FALSE))</f>
        <v>#N/A</v>
      </c>
      <c r="N31" s="8" t="e">
        <f t="shared" si="7"/>
        <v>#N/A</v>
      </c>
      <c r="O31" s="8" t="e">
        <f>IF(VLOOKUP(C31,'Day-3'!$H$5:$T$40,13,FALSE)&gt;O$3," ",VLOOKUP(C31,'Day-3'!$H$5:$T$40,13,FALSE))</f>
        <v>#N/A</v>
      </c>
      <c r="P31" s="8" t="str">
        <f t="shared" si="0"/>
        <v/>
      </c>
      <c r="Q31" s="8" t="str">
        <f t="shared" si="8"/>
        <v xml:space="preserve"> </v>
      </c>
      <c r="S31">
        <f>IF(C31=0," ",IF(COUNTIF($Q$6:$Q$41,$Q31)&gt;1,MAX($S$5:$S30)+0.01,0))</f>
        <v>0.25</v>
      </c>
      <c r="T31" t="str">
        <f t="shared" si="1"/>
        <v/>
      </c>
      <c r="U31" t="str">
        <f t="shared" si="2"/>
        <v/>
      </c>
      <c r="V31" t="str">
        <f t="shared" si="9"/>
        <v/>
      </c>
    </row>
    <row r="32" spans="1:22" ht="15" x14ac:dyDescent="0.2">
      <c r="A32" t="str">
        <f t="shared" si="3"/>
        <v/>
      </c>
      <c r="B32" s="8">
        <v>67</v>
      </c>
      <c r="C32" s="8" t="str">
        <f>VLOOKUP(B32,FLIGHTS!$D$3:$E$38,2)</f>
        <v/>
      </c>
      <c r="D32" s="8"/>
      <c r="E32" s="40" t="str">
        <f>IF((VLOOKUP($C32,'Day-1'!$H$5:$S$40,2,FALSE)="A"),MAX('Day-1'!S5:S40),VLOOKUP($C32,'Day-1'!$H$5:$S$40,12,FALSE))</f>
        <v xml:space="preserve"> </v>
      </c>
      <c r="F32" s="40" t="e">
        <f>IF((VLOOKUP($C32,'Day-2'!$H$5:$S$40,2,FALSE)="A"),MAX('Day-2'!S5:S40),VLOOKUP($C32,'Day-2'!$H$5:$S$40,12,FALSE))</f>
        <v>#N/A</v>
      </c>
      <c r="G32" s="40" t="e">
        <f>IF((VLOOKUP($C32,'Day-3'!$H$5:$S$40,2,FALSE)="A"),MAX('Day-3'!S5:S40),VLOOKUP($C32,'Day-3'!$H$5:$S$40,12,FALSE))</f>
        <v>#N/A</v>
      </c>
      <c r="H32" s="31"/>
      <c r="I32" s="44" t="str">
        <f t="shared" si="4"/>
        <v/>
      </c>
      <c r="J32" s="34" t="e">
        <f t="shared" si="5"/>
        <v>#VALUE!</v>
      </c>
      <c r="K32" s="8" t="e">
        <f>IF(VLOOKUP(C32,'Day-1'!$H$5:$T$40,13,FALSE)&gt;O$3," ",VLOOKUP(C32,'Day-1'!$H$5:$T$40,13,FALSE))</f>
        <v>#N/A</v>
      </c>
      <c r="L32" s="8" t="e">
        <f t="shared" si="6"/>
        <v>#N/A</v>
      </c>
      <c r="M32" s="8" t="e">
        <f>IF(VLOOKUP(C32,'Day-2'!$H$5:$T$40,13,FALSE)&gt;O$3," ",VLOOKUP(C32,'Day-2'!$H$5:$T$40,13,FALSE))</f>
        <v>#N/A</v>
      </c>
      <c r="N32" s="8" t="e">
        <f t="shared" si="7"/>
        <v>#N/A</v>
      </c>
      <c r="O32" s="8" t="e">
        <f>IF(VLOOKUP(C32,'Day-3'!$H$5:$T$40,13,FALSE)&gt;O$3," ",VLOOKUP(C32,'Day-3'!$H$5:$T$40,13,FALSE))</f>
        <v>#N/A</v>
      </c>
      <c r="P32" s="8" t="str">
        <f t="shared" si="0"/>
        <v/>
      </c>
      <c r="Q32" s="8" t="str">
        <f t="shared" si="8"/>
        <v xml:space="preserve"> </v>
      </c>
      <c r="S32">
        <f>IF(C32=0," ",IF(COUNTIF($Q$6:$Q$41,$Q32)&gt;1,MAX($S$5:$S31)+0.01,0))</f>
        <v>0.26</v>
      </c>
      <c r="T32" t="str">
        <f t="shared" si="1"/>
        <v/>
      </c>
      <c r="U32" t="str">
        <f t="shared" si="2"/>
        <v/>
      </c>
      <c r="V32" t="str">
        <f t="shared" si="9"/>
        <v/>
      </c>
    </row>
    <row r="33" spans="1:22" ht="15" x14ac:dyDescent="0.2">
      <c r="A33" t="str">
        <f t="shared" si="3"/>
        <v/>
      </c>
      <c r="B33" s="8">
        <v>68</v>
      </c>
      <c r="C33" s="8" t="str">
        <f>VLOOKUP(B33,FLIGHTS!$D$3:$E$38,2)</f>
        <v/>
      </c>
      <c r="D33" s="8"/>
      <c r="E33" s="40" t="str">
        <f>IF((VLOOKUP($C33,'Day-1'!$H$5:$S$40,2,FALSE)="A"),MAX('Day-1'!S5:S40),VLOOKUP($C33,'Day-1'!$H$5:$S$40,12,FALSE))</f>
        <v xml:space="preserve"> </v>
      </c>
      <c r="F33" s="40" t="e">
        <f>IF((VLOOKUP($C33,'Day-2'!$H$5:$S$40,2,FALSE)="A"),MAX('Day-2'!S5:S40),VLOOKUP($C33,'Day-2'!$H$5:$S$40,12,FALSE))</f>
        <v>#N/A</v>
      </c>
      <c r="G33" s="40" t="e">
        <f>IF((VLOOKUP($C33,'Day-3'!$H$5:$S$40,2,FALSE)="A"),MAX('Day-3'!S5:S40),VLOOKUP($C33,'Day-3'!$H$5:$S$40,12,FALSE))</f>
        <v>#N/A</v>
      </c>
      <c r="H33" s="31"/>
      <c r="I33" s="44" t="str">
        <f t="shared" si="4"/>
        <v/>
      </c>
      <c r="J33" s="34" t="e">
        <f t="shared" si="5"/>
        <v>#VALUE!</v>
      </c>
      <c r="K33" s="8" t="e">
        <f>IF(VLOOKUP(C33,'Day-1'!$H$5:$T$40,13,FALSE)&gt;O$3," ",VLOOKUP(C33,'Day-1'!$H$5:$T$40,13,FALSE))</f>
        <v>#N/A</v>
      </c>
      <c r="L33" s="8" t="e">
        <f t="shared" si="6"/>
        <v>#N/A</v>
      </c>
      <c r="M33" s="8" t="e">
        <f>IF(VLOOKUP(C33,'Day-2'!$H$5:$T$40,13,FALSE)&gt;O$3," ",VLOOKUP(C33,'Day-2'!$H$5:$T$40,13,FALSE))</f>
        <v>#N/A</v>
      </c>
      <c r="N33" s="8" t="e">
        <f t="shared" si="7"/>
        <v>#N/A</v>
      </c>
      <c r="O33" s="8" t="e">
        <f>IF(VLOOKUP(C33,'Day-3'!$H$5:$T$40,13,FALSE)&gt;O$3," ",VLOOKUP(C33,'Day-3'!$H$5:$T$40,13,FALSE))</f>
        <v>#N/A</v>
      </c>
      <c r="P33" s="8" t="str">
        <f t="shared" si="0"/>
        <v/>
      </c>
      <c r="Q33" s="8" t="str">
        <f t="shared" si="8"/>
        <v xml:space="preserve"> </v>
      </c>
      <c r="S33">
        <f>IF(C33=0," ",IF(COUNTIF($Q$6:$Q$41,$Q33)&gt;1,MAX($S$5:$S32)+0.01,0))</f>
        <v>0.27</v>
      </c>
      <c r="T33" t="str">
        <f t="shared" si="1"/>
        <v/>
      </c>
      <c r="U33" t="str">
        <f t="shared" si="2"/>
        <v/>
      </c>
      <c r="V33" t="str">
        <f t="shared" si="9"/>
        <v/>
      </c>
    </row>
    <row r="34" spans="1:22" ht="15" x14ac:dyDescent="0.2">
      <c r="A34" t="str">
        <f t="shared" si="3"/>
        <v/>
      </c>
      <c r="B34" s="8">
        <v>69</v>
      </c>
      <c r="C34" s="8" t="str">
        <f>VLOOKUP(B34,FLIGHTS!$D$3:$E$38,2)</f>
        <v/>
      </c>
      <c r="D34" s="8"/>
      <c r="E34" s="40" t="str">
        <f>IF((VLOOKUP($C34,'Day-1'!$H$5:$S$40,2,FALSE)="A"),MAX('Day-1'!S5:S40),VLOOKUP($C34,'Day-1'!$H$5:$S$40,12,FALSE))</f>
        <v xml:space="preserve"> </v>
      </c>
      <c r="F34" s="40" t="e">
        <f>IF((VLOOKUP($C34,'Day-2'!$H$5:$S$40,2,FALSE)="A"),MAX('Day-2'!S5:S40),VLOOKUP($C34,'Day-2'!$H$5:$S$40,12,FALSE))</f>
        <v>#N/A</v>
      </c>
      <c r="G34" s="40" t="e">
        <f>IF((VLOOKUP($C34,'Day-3'!$H$5:$S$40,2,FALSE)="A"),MAX('Day-3'!S5:S40),VLOOKUP($C34,'Day-3'!$H$5:$S$40,12,FALSE))</f>
        <v>#N/A</v>
      </c>
      <c r="H34" s="31"/>
      <c r="I34" s="44" t="str">
        <f t="shared" si="4"/>
        <v/>
      </c>
      <c r="J34" s="34" t="e">
        <f t="shared" si="5"/>
        <v>#VALUE!</v>
      </c>
      <c r="K34" s="8" t="e">
        <f>IF(VLOOKUP(C34,'Day-1'!$H$5:$T$40,13,FALSE)&gt;O$3," ",VLOOKUP(C34,'Day-1'!$H$5:$T$40,13,FALSE))</f>
        <v>#N/A</v>
      </c>
      <c r="L34" s="8" t="e">
        <f t="shared" si="6"/>
        <v>#N/A</v>
      </c>
      <c r="M34" s="8" t="e">
        <f>IF(VLOOKUP(C34,'Day-2'!$H$5:$T$40,13,FALSE)&gt;O$3," ",VLOOKUP(C34,'Day-2'!$H$5:$T$40,13,FALSE))</f>
        <v>#N/A</v>
      </c>
      <c r="N34" s="8" t="e">
        <f t="shared" si="7"/>
        <v>#N/A</v>
      </c>
      <c r="O34" s="8" t="e">
        <f>IF(VLOOKUP(C34,'Day-3'!$H$5:$T$40,13,FALSE)&gt;O$3," ",VLOOKUP(C34,'Day-3'!$H$5:$T$40,13,FALSE))</f>
        <v>#N/A</v>
      </c>
      <c r="P34" s="8" t="str">
        <f t="shared" si="0"/>
        <v/>
      </c>
      <c r="Q34" s="8" t="str">
        <f t="shared" si="8"/>
        <v xml:space="preserve"> </v>
      </c>
      <c r="S34">
        <f>IF(C34=0," ",IF(COUNTIF($Q$6:$Q$41,$Q34)&gt;1,MAX($S$5:$S33)+0.01,0))</f>
        <v>0.28000000000000003</v>
      </c>
      <c r="T34" t="str">
        <f t="shared" si="1"/>
        <v/>
      </c>
      <c r="U34" t="str">
        <f t="shared" si="2"/>
        <v/>
      </c>
      <c r="V34" t="str">
        <f t="shared" si="9"/>
        <v/>
      </c>
    </row>
    <row r="35" spans="1:22" ht="15" x14ac:dyDescent="0.2">
      <c r="A35" t="str">
        <f t="shared" si="3"/>
        <v/>
      </c>
      <c r="B35" s="8">
        <v>70</v>
      </c>
      <c r="C35" s="8" t="str">
        <f>VLOOKUP(B35,FLIGHTS!$D$3:$E$38,2)</f>
        <v/>
      </c>
      <c r="D35" s="8"/>
      <c r="E35" s="40" t="str">
        <f>IF((VLOOKUP($C35,'Day-1'!$H$5:$S$40,2,FALSE)="A"),MAX('Day-1'!S5:S40),VLOOKUP($C35,'Day-1'!$H$5:$S$40,12,FALSE))</f>
        <v xml:space="preserve"> </v>
      </c>
      <c r="F35" s="40" t="e">
        <f>IF((VLOOKUP($C35,'Day-2'!$H$5:$S$40,2,FALSE)="A"),MAX('Day-2'!S5:S40),VLOOKUP($C35,'Day-2'!$H$5:$S$40,12,FALSE))</f>
        <v>#N/A</v>
      </c>
      <c r="G35" s="40" t="e">
        <f>IF((VLOOKUP($C35,'Day-3'!$H$5:$S$40,2,FALSE)="A"),MAX('Day-3'!S5:S40),VLOOKUP($C35,'Day-3'!$H$5:$S$40,12,FALSE))</f>
        <v>#N/A</v>
      </c>
      <c r="H35" s="31"/>
      <c r="I35" s="44" t="str">
        <f t="shared" si="4"/>
        <v/>
      </c>
      <c r="J35" s="34" t="e">
        <f t="shared" si="5"/>
        <v>#VALUE!</v>
      </c>
      <c r="K35" s="8" t="e">
        <f>IF(VLOOKUP(C35,'Day-1'!$H$5:$T$40,13,FALSE)&gt;O$3," ",VLOOKUP(C35,'Day-1'!$H$5:$T$40,13,FALSE))</f>
        <v>#N/A</v>
      </c>
      <c r="L35" s="8" t="e">
        <f t="shared" si="6"/>
        <v>#N/A</v>
      </c>
      <c r="M35" s="8" t="e">
        <f>IF(VLOOKUP(C35,'Day-2'!$H$5:$T$40,13,FALSE)&gt;O$3," ",VLOOKUP(C35,'Day-2'!$H$5:$T$40,13,FALSE))</f>
        <v>#N/A</v>
      </c>
      <c r="N35" s="8" t="e">
        <f t="shared" si="7"/>
        <v>#N/A</v>
      </c>
      <c r="O35" s="8" t="e">
        <f>IF(VLOOKUP(C35,'Day-3'!$H$5:$T$40,13,FALSE)&gt;O$3," ",VLOOKUP(C35,'Day-3'!$H$5:$T$40,13,FALSE))</f>
        <v>#N/A</v>
      </c>
      <c r="P35" s="8" t="str">
        <f t="shared" si="0"/>
        <v/>
      </c>
      <c r="Q35" s="8" t="str">
        <f t="shared" si="8"/>
        <v xml:space="preserve"> </v>
      </c>
      <c r="S35">
        <f>IF(C35=0," ",IF(COUNTIF($Q$6:$Q$41,$Q35)&gt;1,MAX($S$5:$S34)+0.01,0))</f>
        <v>0.28999999999999998</v>
      </c>
      <c r="T35" t="str">
        <f t="shared" si="1"/>
        <v/>
      </c>
      <c r="U35" t="str">
        <f t="shared" si="2"/>
        <v/>
      </c>
      <c r="V35" t="str">
        <f t="shared" si="9"/>
        <v/>
      </c>
    </row>
    <row r="36" spans="1:22" ht="15" x14ac:dyDescent="0.2">
      <c r="A36" t="str">
        <f t="shared" si="3"/>
        <v/>
      </c>
      <c r="B36" s="8">
        <v>71</v>
      </c>
      <c r="C36" s="8" t="str">
        <f>VLOOKUP(B36,FLIGHTS!$D$3:$E$38,2)</f>
        <v/>
      </c>
      <c r="D36" s="8"/>
      <c r="E36" s="40" t="str">
        <f>IF((VLOOKUP($C36,'Day-1'!$H$5:$S$40,2,FALSE)="A"),MAX('Day-1'!S5:S40),VLOOKUP($C36,'Day-1'!$H$5:$S$40,12,FALSE))</f>
        <v xml:space="preserve"> </v>
      </c>
      <c r="F36" s="40" t="e">
        <f>IF((VLOOKUP($C36,'Day-2'!$H$5:$S$40,2,FALSE)="A"),MAX('Day-2'!S5:S40),VLOOKUP($C36,'Day-2'!$H$5:$S$40,12,FALSE))</f>
        <v>#N/A</v>
      </c>
      <c r="G36" s="40" t="e">
        <f>IF((VLOOKUP($C36,'Day-3'!$H$5:$S$40,2,FALSE)="A"),MAX('Day-3'!S5:S40),VLOOKUP($C36,'Day-3'!$H$5:$S$40,12,FALSE))</f>
        <v>#N/A</v>
      </c>
      <c r="H36" s="31"/>
      <c r="I36" s="44" t="str">
        <f t="shared" si="4"/>
        <v/>
      </c>
      <c r="J36" s="34" t="e">
        <f t="shared" si="5"/>
        <v>#VALUE!</v>
      </c>
      <c r="K36" s="8" t="e">
        <f>IF(VLOOKUP(C36,'Day-1'!$H$5:$T$40,13,FALSE)&gt;O$3," ",VLOOKUP(C36,'Day-1'!$H$5:$T$40,13,FALSE))</f>
        <v>#N/A</v>
      </c>
      <c r="L36" s="8" t="e">
        <f t="shared" si="6"/>
        <v>#N/A</v>
      </c>
      <c r="M36" s="8" t="e">
        <f>IF(VLOOKUP(C36,'Day-2'!$H$5:$T$40,13,FALSE)&gt;O$3," ",VLOOKUP(C36,'Day-2'!$H$5:$T$40,13,FALSE))</f>
        <v>#N/A</v>
      </c>
      <c r="N36" s="8" t="e">
        <f t="shared" si="7"/>
        <v>#N/A</v>
      </c>
      <c r="O36" s="8" t="e">
        <f>IF(VLOOKUP(C36,'Day-3'!$H$5:$T$40,13,FALSE)&gt;O$3," ",VLOOKUP(C36,'Day-3'!$H$5:$T$40,13,FALSE))</f>
        <v>#N/A</v>
      </c>
      <c r="P36" s="8" t="str">
        <f t="shared" si="0"/>
        <v/>
      </c>
      <c r="Q36" s="8" t="str">
        <f t="shared" si="8"/>
        <v xml:space="preserve"> </v>
      </c>
      <c r="S36">
        <f>IF(C36=0," ",IF(COUNTIF($Q$6:$Q$41,$Q36)&gt;1,MAX($S$5:$S35)+0.01,0))</f>
        <v>0.3</v>
      </c>
      <c r="T36" t="str">
        <f t="shared" si="1"/>
        <v/>
      </c>
      <c r="U36" t="str">
        <f t="shared" si="2"/>
        <v/>
      </c>
      <c r="V36" t="str">
        <f t="shared" si="9"/>
        <v/>
      </c>
    </row>
    <row r="37" spans="1:22" ht="15" x14ac:dyDescent="0.2">
      <c r="A37" t="str">
        <f t="shared" si="3"/>
        <v/>
      </c>
      <c r="B37" s="8">
        <v>72</v>
      </c>
      <c r="C37" s="8" t="str">
        <f>VLOOKUP(B37,FLIGHTS!$D$3:$E$38,2)</f>
        <v/>
      </c>
      <c r="D37" s="8"/>
      <c r="E37" s="40" t="str">
        <f>IF((VLOOKUP($C37,'Day-1'!$H$5:$S$40,2,FALSE)="A"),MAX('Day-1'!S5:S40),VLOOKUP($C37,'Day-1'!$H$5:$S$40,12,FALSE))</f>
        <v xml:space="preserve"> </v>
      </c>
      <c r="F37" s="40" t="e">
        <f>IF((VLOOKUP($C37,'Day-2'!$H$5:$S$40,2,FALSE)="A"),MAX('Day-2'!S5:S40),VLOOKUP($C37,'Day-2'!$H$5:$S$40,12,FALSE))</f>
        <v>#N/A</v>
      </c>
      <c r="G37" s="40" t="e">
        <f>IF((VLOOKUP($C37,'Day-3'!$H$5:$S$40,2,FALSE)="A"),MAX('Day-3'!S5:S40),VLOOKUP($C37,'Day-3'!$H$5:$S$40,12,FALSE))</f>
        <v>#N/A</v>
      </c>
      <c r="H37" s="31"/>
      <c r="I37" s="44" t="str">
        <f t="shared" si="4"/>
        <v/>
      </c>
      <c r="J37" s="34" t="e">
        <f t="shared" si="5"/>
        <v>#VALUE!</v>
      </c>
      <c r="K37" s="8" t="e">
        <f>IF(VLOOKUP(C37,'Day-1'!$H$5:$T$40,13,FALSE)&gt;O$3," ",VLOOKUP(C37,'Day-1'!$H$5:$T$40,13,FALSE))</f>
        <v>#N/A</v>
      </c>
      <c r="L37" s="8" t="e">
        <f t="shared" si="6"/>
        <v>#N/A</v>
      </c>
      <c r="M37" s="8" t="e">
        <f>IF(VLOOKUP(C37,'Day-2'!$H$5:$T$40,13,FALSE)&gt;O$3," ",VLOOKUP(C37,'Day-2'!$H$5:$T$40,13,FALSE))</f>
        <v>#N/A</v>
      </c>
      <c r="N37" s="8" t="e">
        <f t="shared" si="7"/>
        <v>#N/A</v>
      </c>
      <c r="O37" s="8" t="e">
        <f>IF(VLOOKUP(C37,'Day-3'!$H$5:$T$40,13,FALSE)&gt;O$3," ",VLOOKUP(C37,'Day-3'!$H$5:$T$40,13,FALSE))</f>
        <v>#N/A</v>
      </c>
      <c r="P37" s="8" t="str">
        <f t="shared" si="0"/>
        <v/>
      </c>
      <c r="Q37" s="8" t="str">
        <f t="shared" si="8"/>
        <v xml:space="preserve"> </v>
      </c>
      <c r="S37">
        <f>IF(C37=0," ",IF(COUNTIF($Q$6:$Q$41,$Q37)&gt;1,MAX($S$5:$S36)+0.01,0))</f>
        <v>0.31</v>
      </c>
      <c r="T37" t="str">
        <f t="shared" si="1"/>
        <v/>
      </c>
      <c r="U37" t="str">
        <f t="shared" si="2"/>
        <v/>
      </c>
      <c r="V37" t="str">
        <f t="shared" si="9"/>
        <v/>
      </c>
    </row>
    <row r="38" spans="1:22" ht="15" x14ac:dyDescent="0.2">
      <c r="A38" t="str">
        <f t="shared" si="3"/>
        <v/>
      </c>
      <c r="B38" s="8">
        <v>73</v>
      </c>
      <c r="C38" s="8" t="str">
        <f>VLOOKUP(B38,FLIGHTS!$D$3:$E$38,2)</f>
        <v/>
      </c>
      <c r="D38" s="8"/>
      <c r="E38" s="40" t="str">
        <f>IF((VLOOKUP($C38,'Day-1'!$H$5:$S$40,2,FALSE)="A"),MAX('Day-1'!S5:S40),VLOOKUP($C38,'Day-1'!$H$5:$S$40,12,FALSE))</f>
        <v xml:space="preserve"> </v>
      </c>
      <c r="F38" s="40" t="e">
        <f>IF((VLOOKUP($C38,'Day-2'!$H$5:$S$40,2,FALSE)="A"),MAX('Day-2'!S5:S40),VLOOKUP($C38,'Day-2'!$H$5:$S$40,12,FALSE))</f>
        <v>#N/A</v>
      </c>
      <c r="G38" s="40" t="e">
        <f>IF((VLOOKUP($C38,'Day-3'!$H$5:$S$40,2,FALSE)="A"),MAX('Day-3'!S5:S40),VLOOKUP($C38,'Day-3'!$H$5:$S$40,12,FALSE))</f>
        <v>#N/A</v>
      </c>
      <c r="H38" s="31"/>
      <c r="I38" s="44" t="str">
        <f t="shared" si="4"/>
        <v/>
      </c>
      <c r="J38" s="34" t="e">
        <f t="shared" si="5"/>
        <v>#VALUE!</v>
      </c>
      <c r="K38" s="8" t="e">
        <f>IF(VLOOKUP(C38,'Day-1'!$H$5:$T$40,13,FALSE)&gt;O$3," ",VLOOKUP(C38,'Day-1'!$H$5:$T$40,13,FALSE))</f>
        <v>#N/A</v>
      </c>
      <c r="L38" s="8" t="e">
        <f t="shared" si="6"/>
        <v>#N/A</v>
      </c>
      <c r="M38" s="8" t="e">
        <f>IF(VLOOKUP(C38,'Day-2'!$H$5:$T$40,13,FALSE)&gt;O$3," ",VLOOKUP(C38,'Day-2'!$H$5:$T$40,13,FALSE))</f>
        <v>#N/A</v>
      </c>
      <c r="N38" s="8" t="e">
        <f t="shared" si="7"/>
        <v>#N/A</v>
      </c>
      <c r="O38" s="8" t="e">
        <f>IF(VLOOKUP(C38,'Day-3'!$H$5:$T$40,13,FALSE)&gt;O$3," ",VLOOKUP(C38,'Day-3'!$H$5:$T$40,13,FALSE))</f>
        <v>#N/A</v>
      </c>
      <c r="P38" s="8" t="str">
        <f t="shared" si="0"/>
        <v/>
      </c>
      <c r="Q38" s="8" t="str">
        <f t="shared" si="8"/>
        <v xml:space="preserve"> </v>
      </c>
      <c r="S38">
        <f>IF(C38=0," ",IF(COUNTIF($Q$6:$Q$41,$Q38)&gt;1,MAX($S$5:$S37)+0.01,0))</f>
        <v>0.32</v>
      </c>
      <c r="T38" t="str">
        <f t="shared" si="1"/>
        <v/>
      </c>
      <c r="U38" t="str">
        <f t="shared" si="2"/>
        <v/>
      </c>
      <c r="V38" t="str">
        <f t="shared" si="9"/>
        <v/>
      </c>
    </row>
    <row r="39" spans="1:22" ht="15" x14ac:dyDescent="0.2">
      <c r="A39" t="str">
        <f t="shared" si="3"/>
        <v/>
      </c>
      <c r="B39" s="8">
        <v>74</v>
      </c>
      <c r="C39" s="8" t="str">
        <f>VLOOKUP(B39,FLIGHTS!$D$3:$E$38,2)</f>
        <v/>
      </c>
      <c r="D39" s="8"/>
      <c r="E39" s="40" t="str">
        <f>IF((VLOOKUP($C39,'Day-1'!$H$5:$S$40,2,FALSE)="A"),MAX('Day-1'!S5:S40),VLOOKUP($C39,'Day-1'!$H$5:$S$40,12,FALSE))</f>
        <v xml:space="preserve"> </v>
      </c>
      <c r="F39" s="40" t="e">
        <f>IF((VLOOKUP($C39,'Day-2'!$H$5:$S$40,2,FALSE)="A"),MAX('Day-2'!S5:S40),VLOOKUP($C39,'Day-2'!$H$5:$S$40,12,FALSE))</f>
        <v>#N/A</v>
      </c>
      <c r="G39" s="40" t="e">
        <f>IF((VLOOKUP($C39,'Day-3'!$H$5:$S$40,2,FALSE)="A"),MAX('Day-3'!S5:S40),VLOOKUP($C39,'Day-3'!$H$5:$S$40,12,FALSE))</f>
        <v>#N/A</v>
      </c>
      <c r="H39" s="31"/>
      <c r="I39" s="44" t="str">
        <f t="shared" si="4"/>
        <v/>
      </c>
      <c r="J39" s="34" t="e">
        <f t="shared" si="5"/>
        <v>#VALUE!</v>
      </c>
      <c r="K39" s="8" t="e">
        <f>IF(VLOOKUP(C39,'Day-1'!$H$5:$T$40,13,FALSE)&gt;O$3," ",VLOOKUP(C39,'Day-1'!$H$5:$T$40,13,FALSE))</f>
        <v>#N/A</v>
      </c>
      <c r="L39" s="8" t="e">
        <f t="shared" si="6"/>
        <v>#N/A</v>
      </c>
      <c r="M39" s="8" t="e">
        <f>IF(VLOOKUP(C39,'Day-2'!$H$5:$T$40,13,FALSE)&gt;O$3," ",VLOOKUP(C39,'Day-2'!$H$5:$T$40,13,FALSE))</f>
        <v>#N/A</v>
      </c>
      <c r="N39" s="8" t="e">
        <f t="shared" si="7"/>
        <v>#N/A</v>
      </c>
      <c r="O39" s="8" t="e">
        <f>IF(VLOOKUP(C39,'Day-3'!$H$5:$T$40,13,FALSE)&gt;O$3," ",VLOOKUP(C39,'Day-3'!$H$5:$T$40,13,FALSE))</f>
        <v>#N/A</v>
      </c>
      <c r="P39" s="8" t="str">
        <f t="shared" si="0"/>
        <v/>
      </c>
      <c r="Q39" s="8" t="str">
        <f t="shared" si="8"/>
        <v xml:space="preserve"> </v>
      </c>
      <c r="S39">
        <f>IF(C39=0," ",IF(COUNTIF($Q$6:$Q$41,$Q39)&gt;1,MAX($S$5:$S38)+0.01,0))</f>
        <v>0.33</v>
      </c>
      <c r="T39" t="str">
        <f t="shared" si="1"/>
        <v/>
      </c>
      <c r="U39" t="str">
        <f t="shared" si="2"/>
        <v/>
      </c>
      <c r="V39" t="str">
        <f t="shared" si="9"/>
        <v/>
      </c>
    </row>
    <row r="40" spans="1:22" ht="15" x14ac:dyDescent="0.2">
      <c r="A40" t="str">
        <f t="shared" si="3"/>
        <v/>
      </c>
      <c r="B40" s="8">
        <v>75</v>
      </c>
      <c r="C40" s="8" t="str">
        <f>VLOOKUP(B40,FLIGHTS!$D$3:$E$38,2)</f>
        <v/>
      </c>
      <c r="D40" s="8"/>
      <c r="E40" s="40" t="str">
        <f>IF((VLOOKUP($C40,'Day-1'!$H$5:$S$40,2,FALSE)="A"),MAX('Day-1'!S5:S40),VLOOKUP($C40,'Day-1'!$H$5:$S$40,12,FALSE))</f>
        <v xml:space="preserve"> </v>
      </c>
      <c r="F40" s="40" t="e">
        <f>IF((VLOOKUP($C40,'Day-2'!$H$5:$S$40,2,FALSE)="A"),MAX('Day-2'!S5:S40),VLOOKUP($C40,'Day-2'!$H$5:$S$40,12,FALSE))</f>
        <v>#N/A</v>
      </c>
      <c r="G40" s="40" t="e">
        <f>IF((VLOOKUP($C40,'Day-3'!$H$5:$S$40,2,FALSE)="A"),MAX('Day-3'!S5:S40),VLOOKUP($C40,'Day-3'!$H$5:$S$40,12,FALSE))</f>
        <v>#N/A</v>
      </c>
      <c r="H40" s="31"/>
      <c r="I40" s="44" t="str">
        <f t="shared" si="4"/>
        <v/>
      </c>
      <c r="J40" s="34" t="e">
        <f t="shared" si="5"/>
        <v>#VALUE!</v>
      </c>
      <c r="K40" s="8" t="e">
        <f>IF(VLOOKUP(C40,'Day-1'!$H$5:$T$40,13,FALSE)&gt;O$3," ",VLOOKUP(C40,'Day-1'!$H$5:$T$40,13,FALSE))</f>
        <v>#N/A</v>
      </c>
      <c r="L40" s="8" t="e">
        <f t="shared" si="6"/>
        <v>#N/A</v>
      </c>
      <c r="M40" s="8" t="e">
        <f>IF(VLOOKUP(C40,'Day-2'!$H$5:$T$40,13,FALSE)&gt;O$3," ",VLOOKUP(C40,'Day-2'!$H$5:$T$40,13,FALSE))</f>
        <v>#N/A</v>
      </c>
      <c r="N40" s="8" t="e">
        <f t="shared" si="7"/>
        <v>#N/A</v>
      </c>
      <c r="O40" s="8" t="e">
        <f>IF(VLOOKUP(C40,'Day-3'!$H$5:$T$40,13,FALSE)&gt;O$3," ",VLOOKUP(C40,'Day-3'!$H$5:$T$40,13,FALSE))</f>
        <v>#N/A</v>
      </c>
      <c r="P40" s="8" t="str">
        <f t="shared" si="0"/>
        <v/>
      </c>
      <c r="Q40" s="8" t="str">
        <f t="shared" si="8"/>
        <v xml:space="preserve"> </v>
      </c>
      <c r="S40">
        <f>IF(C40=0," ",IF(COUNTIF($Q$6:$Q$41,$Q40)&gt;1,MAX($S$5:$S39)+0.01,0))</f>
        <v>0.34</v>
      </c>
      <c r="T40" t="str">
        <f t="shared" si="1"/>
        <v/>
      </c>
      <c r="U40" t="str">
        <f t="shared" si="2"/>
        <v/>
      </c>
      <c r="V40" t="str">
        <f t="shared" si="9"/>
        <v/>
      </c>
    </row>
    <row r="41" spans="1:22" ht="15" x14ac:dyDescent="0.2">
      <c r="A41" t="str">
        <f t="shared" si="3"/>
        <v/>
      </c>
      <c r="B41" s="8">
        <v>76</v>
      </c>
      <c r="C41" s="8" t="str">
        <f>VLOOKUP(B41,FLIGHTS!$D$3:$E$38,2)</f>
        <v/>
      </c>
      <c r="D41" s="8"/>
      <c r="E41" s="40" t="str">
        <f>IF((VLOOKUP($C41,'Day-1'!$H$5:$S$40,2,FALSE)="A"),MAX('Day-1'!S5:S40),VLOOKUP($C41,'Day-1'!$H$5:$S$40,12,FALSE))</f>
        <v xml:space="preserve"> </v>
      </c>
      <c r="F41" s="40" t="e">
        <f>IF((VLOOKUP($C41,'Day-2'!$H$5:$S$40,2,FALSE)="A"),MAX('Day-2'!S5:S40),VLOOKUP($C41,'Day-2'!$H$5:$S$40,12,FALSE))</f>
        <v>#N/A</v>
      </c>
      <c r="G41" s="40" t="e">
        <f>IF((VLOOKUP($C41,'Day-3'!$H$5:$S$40,2,FALSE)="A"),MAX('Day-3'!S5:S40),VLOOKUP($C41,'Day-3'!$H$5:$S$40,12,FALSE))</f>
        <v>#N/A</v>
      </c>
      <c r="H41" s="31"/>
      <c r="I41" s="44" t="str">
        <f t="shared" si="4"/>
        <v/>
      </c>
      <c r="J41" s="34" t="e">
        <f t="shared" si="5"/>
        <v>#VALUE!</v>
      </c>
      <c r="K41" s="8" t="e">
        <f>IF(VLOOKUP(C41,'Day-1'!$H$5:$T$40,13,FALSE)&gt;O$3," ",VLOOKUP(C41,'Day-1'!$H$5:$T$40,13,FALSE))</f>
        <v>#N/A</v>
      </c>
      <c r="L41" s="8" t="e">
        <f t="shared" si="6"/>
        <v>#N/A</v>
      </c>
      <c r="M41" s="8" t="e">
        <f>IF(VLOOKUP(C41,'Day-2'!$H$5:$T$40,13,FALSE)&gt;O$3," ",VLOOKUP(C41,'Day-2'!$H$5:$T$40,13,FALSE))</f>
        <v>#N/A</v>
      </c>
      <c r="N41" s="8" t="e">
        <f t="shared" si="7"/>
        <v>#N/A</v>
      </c>
      <c r="O41" s="8" t="e">
        <f>IF(VLOOKUP(C41,'Day-3'!$H$5:$T$40,13,FALSE)&gt;O$3," ",VLOOKUP(C41,'Day-3'!$H$5:$T$40,13,FALSE))</f>
        <v>#N/A</v>
      </c>
      <c r="P41" s="8" t="str">
        <f t="shared" si="0"/>
        <v/>
      </c>
      <c r="Q41" s="8" t="str">
        <f t="shared" si="8"/>
        <v xml:space="preserve"> </v>
      </c>
      <c r="S41">
        <f>IF(C41=0," ",IF(COUNTIF($Q$6:$Q$41,$Q41)&gt;1,MAX($S$5:$S40)+0.01,0))</f>
        <v>0.35</v>
      </c>
      <c r="T41" t="str">
        <f t="shared" si="1"/>
        <v/>
      </c>
      <c r="U41" t="str">
        <f t="shared" si="2"/>
        <v/>
      </c>
      <c r="V41" t="str">
        <f t="shared" si="9"/>
        <v/>
      </c>
    </row>
    <row r="42" spans="1:22" ht="15" x14ac:dyDescent="0.2">
      <c r="B42" s="7"/>
      <c r="C42" s="9"/>
      <c r="D42" s="7"/>
      <c r="E42" s="9"/>
      <c r="F42" s="9"/>
      <c r="G42" s="9"/>
      <c r="H42" s="9"/>
      <c r="I42" s="45"/>
      <c r="J42" s="9"/>
    </row>
    <row r="43" spans="1:22" ht="15" x14ac:dyDescent="0.2">
      <c r="B43" s="7"/>
      <c r="C43" s="9"/>
      <c r="D43" s="7"/>
      <c r="E43" s="9"/>
      <c r="F43" s="9"/>
      <c r="G43" s="9"/>
      <c r="H43" s="9"/>
      <c r="I43" s="45"/>
      <c r="J43" s="9"/>
    </row>
    <row r="44" spans="1:22" ht="15" x14ac:dyDescent="0.2">
      <c r="B44" s="7"/>
      <c r="C44" s="9"/>
      <c r="D44" s="7"/>
      <c r="E44" s="9"/>
      <c r="F44" s="9"/>
      <c r="G44" s="9"/>
      <c r="H44" s="9"/>
      <c r="I44" s="45"/>
      <c r="J44" s="9"/>
    </row>
    <row r="45" spans="1:22" ht="15" x14ac:dyDescent="0.2">
      <c r="B45" s="7"/>
      <c r="C45" s="9"/>
      <c r="D45" s="7"/>
      <c r="E45" s="9"/>
      <c r="F45" s="9"/>
      <c r="G45" s="9"/>
      <c r="H45" s="9"/>
      <c r="I45" s="45"/>
      <c r="J45" s="9"/>
    </row>
    <row r="46" spans="1:22" ht="15" x14ac:dyDescent="0.2">
      <c r="B46" s="7"/>
      <c r="C46" s="9"/>
      <c r="D46" s="7"/>
      <c r="E46" s="9"/>
      <c r="F46" s="9"/>
      <c r="G46" s="9"/>
      <c r="H46" s="9"/>
      <c r="I46" s="45"/>
      <c r="J46" s="9"/>
    </row>
    <row r="47" spans="1:22" ht="15" x14ac:dyDescent="0.2">
      <c r="B47" s="7"/>
      <c r="C47" s="9"/>
      <c r="D47" s="7"/>
      <c r="E47" s="9"/>
      <c r="F47" s="9"/>
      <c r="G47" s="9"/>
      <c r="H47" s="9"/>
      <c r="I47" s="45"/>
      <c r="J47" s="9"/>
    </row>
    <row r="48" spans="1:22" ht="15" x14ac:dyDescent="0.2">
      <c r="B48" s="7"/>
      <c r="C48" s="9"/>
      <c r="D48" s="7"/>
      <c r="E48" s="9"/>
      <c r="F48" s="9"/>
      <c r="G48" s="9"/>
      <c r="H48" s="9"/>
      <c r="I48" s="45"/>
      <c r="J48" s="9"/>
    </row>
    <row r="49" spans="2:10" ht="15" x14ac:dyDescent="0.2">
      <c r="B49" s="7"/>
      <c r="C49" s="9"/>
      <c r="D49" s="7"/>
      <c r="E49" s="9"/>
      <c r="F49" s="9"/>
      <c r="G49" s="9"/>
      <c r="H49" s="9"/>
      <c r="I49" s="45"/>
      <c r="J49" s="9"/>
    </row>
    <row r="50" spans="2:10" ht="15" x14ac:dyDescent="0.2">
      <c r="B50" s="7"/>
      <c r="C50" s="9"/>
      <c r="D50" s="7"/>
      <c r="E50" s="9"/>
      <c r="F50" s="9"/>
      <c r="G50" s="9"/>
      <c r="H50" s="9"/>
      <c r="I50" s="45"/>
      <c r="J50" s="9"/>
    </row>
    <row r="51" spans="2:10" ht="15" x14ac:dyDescent="0.2">
      <c r="B51" s="7"/>
      <c r="C51" s="9"/>
      <c r="D51" s="7"/>
      <c r="E51" s="9"/>
      <c r="F51" s="9"/>
      <c r="G51" s="9"/>
      <c r="H51" s="9"/>
      <c r="I51" s="45"/>
      <c r="J51" s="9"/>
    </row>
    <row r="52" spans="2:10" ht="15" x14ac:dyDescent="0.2">
      <c r="B52" s="7"/>
      <c r="C52" s="9"/>
      <c r="D52" s="7"/>
      <c r="E52" s="9"/>
      <c r="F52" s="9"/>
      <c r="G52" s="9"/>
      <c r="H52" s="9"/>
      <c r="I52" s="45"/>
      <c r="J52" s="9"/>
    </row>
  </sheetData>
  <sheetProtection sheet="1" selectLockedCells="1"/>
  <mergeCells count="4">
    <mergeCell ref="B2:I2"/>
    <mergeCell ref="K2:P2"/>
    <mergeCell ref="K3:M3"/>
    <mergeCell ref="B1:Q1"/>
  </mergeCells>
  <phoneticPr fontId="0" type="noConversion"/>
  <printOptions horizontalCentered="1" verticalCentered="1"/>
  <pageMargins left="0.5" right="0.5" top="0.5" bottom="0.5" header="0.5" footer="0.5"/>
  <pageSetup scale="77" orientation="portrait" horizontalDpi="4294967295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1"/>
  <sheetViews>
    <sheetView showZeros="0" topLeftCell="B4" zoomScale="75" zoomScaleNormal="75" workbookViewId="0">
      <selection activeCell="E6" sqref="E6"/>
    </sheetView>
  </sheetViews>
  <sheetFormatPr defaultRowHeight="12.75" x14ac:dyDescent="0.2"/>
  <cols>
    <col min="1" max="1" width="0" hidden="1" customWidth="1"/>
    <col min="2" max="2" width="8.28515625" bestFit="1" customWidth="1"/>
    <col min="3" max="3" width="26.140625" customWidth="1"/>
    <col min="4" max="4" width="3.28515625" customWidth="1"/>
    <col min="5" max="7" width="9.85546875" bestFit="1" customWidth="1"/>
    <col min="8" max="8" width="1.7109375" customWidth="1"/>
    <col min="9" max="9" width="12.5703125" style="47" customWidth="1"/>
    <col min="10" max="10" width="9.140625" hidden="1" customWidth="1"/>
    <col min="11" max="11" width="11" bestFit="1" customWidth="1"/>
    <col min="12" max="12" width="9.140625" hidden="1" customWidth="1"/>
    <col min="13" max="13" width="11" bestFit="1" customWidth="1"/>
    <col min="14" max="14" width="9.140625" hidden="1" customWidth="1"/>
    <col min="15" max="15" width="11" bestFit="1" customWidth="1"/>
    <col min="16" max="16" width="0" hidden="1" customWidth="1"/>
    <col min="17" max="17" width="11.85546875" customWidth="1"/>
    <col min="19" max="23" width="9.140625" hidden="1" customWidth="1"/>
  </cols>
  <sheetData>
    <row r="1" spans="1:27" s="65" customFormat="1" ht="30" customHeight="1" thickBot="1" x14ac:dyDescent="0.4">
      <c r="B1" s="309">
        <f>'Day-1'!B1</f>
        <v>0</v>
      </c>
      <c r="C1" s="309"/>
      <c r="D1" s="309"/>
      <c r="E1" s="309"/>
      <c r="F1" s="309"/>
      <c r="G1" s="309"/>
      <c r="H1" s="309"/>
      <c r="I1" s="309"/>
      <c r="J1" s="309"/>
      <c r="K1" s="309"/>
      <c r="L1" s="309"/>
      <c r="M1" s="309"/>
      <c r="N1" s="309"/>
      <c r="O1" s="309"/>
      <c r="P1" s="309"/>
      <c r="Q1" s="309"/>
    </row>
    <row r="2" spans="1:27" ht="25.5" customHeight="1" thickBot="1" x14ac:dyDescent="0.25">
      <c r="B2" s="300" t="s">
        <v>15</v>
      </c>
      <c r="C2" s="301"/>
      <c r="D2" s="301"/>
      <c r="E2" s="301"/>
      <c r="F2" s="301"/>
      <c r="G2" s="301"/>
      <c r="H2" s="301"/>
      <c r="I2" s="302"/>
      <c r="J2" s="32"/>
      <c r="K2" s="307" t="s">
        <v>34</v>
      </c>
      <c r="L2" s="308"/>
      <c r="M2" s="308"/>
      <c r="N2" s="308"/>
      <c r="O2" s="308"/>
      <c r="P2" s="304"/>
      <c r="Q2" s="3"/>
    </row>
    <row r="3" spans="1:27" ht="25.5" customHeight="1" x14ac:dyDescent="0.25">
      <c r="B3" s="49"/>
      <c r="C3" s="50"/>
      <c r="D3" s="50"/>
      <c r="E3" s="50"/>
      <c r="F3" s="50"/>
      <c r="G3" s="50"/>
      <c r="H3" s="50"/>
      <c r="I3" s="50"/>
      <c r="J3" s="32"/>
      <c r="K3" s="305" t="s">
        <v>35</v>
      </c>
      <c r="L3" s="305"/>
      <c r="M3" s="305"/>
      <c r="N3" s="51"/>
      <c r="O3" s="37">
        <f>'FLIGHT-A'!O3</f>
        <v>36</v>
      </c>
      <c r="P3" s="36"/>
      <c r="Q3" s="37">
        <f>'FLIGHT-A'!Q3</f>
        <v>36</v>
      </c>
    </row>
    <row r="4" spans="1:27" s="2" customFormat="1" ht="16.5" thickBot="1" x14ac:dyDescent="0.3">
      <c r="B4" s="10" t="s">
        <v>10</v>
      </c>
      <c r="C4" s="10" t="s">
        <v>2</v>
      </c>
      <c r="D4" s="10"/>
      <c r="E4" s="10" t="s">
        <v>6</v>
      </c>
      <c r="F4" s="10" t="s">
        <v>7</v>
      </c>
      <c r="G4" s="10" t="s">
        <v>8</v>
      </c>
      <c r="H4" s="10"/>
      <c r="I4" s="42" t="s">
        <v>9</v>
      </c>
      <c r="J4" s="37"/>
      <c r="K4" s="38" t="s">
        <v>28</v>
      </c>
      <c r="L4" s="38"/>
      <c r="M4" s="38" t="s">
        <v>29</v>
      </c>
      <c r="N4" s="3"/>
      <c r="O4" s="39" t="s">
        <v>30</v>
      </c>
      <c r="P4" s="3"/>
      <c r="Q4" s="39" t="s">
        <v>31</v>
      </c>
    </row>
    <row r="5" spans="1:27" s="2" customFormat="1" ht="15.75" thickTop="1" x14ac:dyDescent="0.2">
      <c r="B5" s="7"/>
      <c r="C5" s="9"/>
      <c r="D5" s="9"/>
      <c r="E5" s="9"/>
      <c r="F5" s="9"/>
      <c r="G5" s="9"/>
      <c r="H5" s="9"/>
      <c r="I5" s="43"/>
      <c r="J5" s="33"/>
      <c r="K5"/>
      <c r="L5"/>
      <c r="M5"/>
      <c r="N5"/>
      <c r="O5"/>
      <c r="P5"/>
      <c r="Q5"/>
      <c r="Y5" s="47"/>
      <c r="Z5" s="47"/>
      <c r="AA5" s="47"/>
    </row>
    <row r="6" spans="1:27" s="9" customFormat="1" ht="15" x14ac:dyDescent="0.2">
      <c r="A6" s="9" t="e">
        <f>P6</f>
        <v>#N/A</v>
      </c>
      <c r="B6" s="8">
        <v>81</v>
      </c>
      <c r="C6" s="8" t="e">
        <f>VLOOKUP(B6,FLIGHTS!$G$3:$H$38,2,FALSE)</f>
        <v>#N/A</v>
      </c>
      <c r="D6" s="8"/>
      <c r="E6" s="40" t="e">
        <f>IF((VLOOKUP($C6,'Day-1'!$K$5:$S$40,2,FALSE)="A"),MAX('Day-1'!S5:S40),VLOOKUP($C6,'Day-1'!$K$5:$S$40,9,FALSE))</f>
        <v>#N/A</v>
      </c>
      <c r="F6" s="40" t="e">
        <f>IF((VLOOKUP($C6,'Day-2'!$K$5:$S$40,2,FALSE)="A"),MAX('Day-2'!S5:S40),VLOOKUP($C6,'Day-2'!$K$5:$S$40,9,FALSE))</f>
        <v>#N/A</v>
      </c>
      <c r="G6" s="40" t="e">
        <f>IF((VLOOKUP($C6,'Day-3'!$K$5:$S$40,2,FALSE)="A"),MAX('Day-3'!S5:S40),VLOOKUP($C6,'Day-3'!$K$5:$S$40,9,FALSE))</f>
        <v>#N/A</v>
      </c>
      <c r="H6" s="31"/>
      <c r="I6" s="44" t="e">
        <f>IF(C6="","",SUM(E6:H6))</f>
        <v>#N/A</v>
      </c>
      <c r="J6" s="34" t="e">
        <f>RANK(E6,E$6:E$41,1)</f>
        <v>#N/A</v>
      </c>
      <c r="K6" s="8" t="e">
        <f>IF(VLOOKUP(C6,'Day-1'!$K$5:$T$40,10,FALSE)&gt;O$3," ",VLOOKUP(C6,'Day-1'!$K$5:$T$40,10,FALSE))</f>
        <v>#N/A</v>
      </c>
      <c r="L6" s="8" t="e">
        <f>RANK(F6,F$6:F$41,1)</f>
        <v>#N/A</v>
      </c>
      <c r="M6" s="8" t="e">
        <f>IF(VLOOKUP(C6,'Day-2'!$K$5:$T$40,10,FALSE)&gt;O$3," ",VLOOKUP(C6,'Day-2'!$K$5:$T$40,10,FALSE))</f>
        <v>#N/A</v>
      </c>
      <c r="N6" s="8" t="e">
        <f>RANK(G6,G$6:G$41,1)</f>
        <v>#N/A</v>
      </c>
      <c r="O6" s="8" t="e">
        <f>IF(VLOOKUP(C6,'Day-3'!$K$5:$T$40,10,FALSE)&gt;O$3," ",VLOOKUP(C6,'Day-3'!$K$5:$T$40,10,FALSE))</f>
        <v>#N/A</v>
      </c>
      <c r="P6" s="8" t="e">
        <f t="shared" ref="P6:P41" si="0">IF(C6="","",RANK(I6,I$6:I$41,1))</f>
        <v>#N/A</v>
      </c>
      <c r="Q6" s="8" t="e">
        <f>IF(P6&gt;$Q$3," ",P6)</f>
        <v>#N/A</v>
      </c>
      <c r="T6" s="9" t="e">
        <f t="shared" ref="T6:T41" si="1">IF(C6="","",Q6+S6)</f>
        <v>#N/A</v>
      </c>
      <c r="U6" s="9" t="e">
        <f t="shared" ref="U6:U14" si="2">IF(C6="","",RANK(T6,$T$6:$T$41,1))</f>
        <v>#N/A</v>
      </c>
      <c r="V6" s="9" t="e">
        <f>C6</f>
        <v>#N/A</v>
      </c>
      <c r="Y6" s="47">
        <f>('RESULTS-1'!L42)</f>
        <v>0</v>
      </c>
      <c r="Z6" s="47">
        <f>('RESULTS-2'!L42)</f>
        <v>0</v>
      </c>
      <c r="AA6" s="47">
        <f>('RESULTS-3'!L42)</f>
        <v>0</v>
      </c>
    </row>
    <row r="7" spans="1:27" s="9" customFormat="1" ht="15" x14ac:dyDescent="0.2">
      <c r="A7" s="9" t="str">
        <f t="shared" ref="A7:A41" si="3">P7</f>
        <v/>
      </c>
      <c r="B7" s="8">
        <v>82</v>
      </c>
      <c r="C7" s="8" t="str">
        <f>VLOOKUP(B7,FLIGHTS!$G$3:$H$38,2,FALSE)</f>
        <v/>
      </c>
      <c r="D7" s="8"/>
      <c r="E7" s="40" t="str">
        <f>IF((VLOOKUP($C7,'Day-1'!$K$5:$S$40,2,FALSE)="A"),MAX('Day-1'!S5:S40),VLOOKUP($C7,'Day-1'!$K$5:$S$40,9,FALSE))</f>
        <v xml:space="preserve"> </v>
      </c>
      <c r="F7" s="40" t="e">
        <f>IF((VLOOKUP($C7,'Day-2'!$K$5:$S$40,2,FALSE)="A"),MAX('Day-2'!S5:S40),VLOOKUP($C7,'Day-2'!$K$5:$S$40,9,FALSE))</f>
        <v>#N/A</v>
      </c>
      <c r="G7" s="40" t="e">
        <f>IF((VLOOKUP($C7,'Day-3'!$K$5:$S$40,2,FALSE)="A"),MAX('Day-3'!S5:S40),VLOOKUP($C7,'Day-3'!$K$5:$S$40,9,FALSE))</f>
        <v>#N/A</v>
      </c>
      <c r="H7" s="31"/>
      <c r="I7" s="44" t="str">
        <f t="shared" ref="I7:I41" si="4">IF(C7="","",SUM(E7:H7))</f>
        <v/>
      </c>
      <c r="J7" s="34" t="e">
        <f t="shared" ref="J7:J41" si="5">RANK(E7,E$6:E$41,1)</f>
        <v>#VALUE!</v>
      </c>
      <c r="K7" s="8" t="e">
        <f>IF(VLOOKUP(C7,'Day-1'!$K$5:$T$40,10,FALSE)&gt;O$3," ",VLOOKUP(C7,'Day-1'!$K$5:$T$40,10,FALSE))</f>
        <v>#N/A</v>
      </c>
      <c r="L7" s="8" t="e">
        <f t="shared" ref="L7:L41" si="6">RANK(F7,F$6:F$41,1)</f>
        <v>#N/A</v>
      </c>
      <c r="M7" s="8" t="e">
        <f>IF(VLOOKUP(C7,'Day-2'!$K$5:$T$40,10,FALSE)&gt;O$3," ",VLOOKUP(C7,'Day-2'!$K$5:$T$40,10,FALSE))</f>
        <v>#N/A</v>
      </c>
      <c r="N7" s="8" t="e">
        <f t="shared" ref="N7:N41" si="7">RANK(G7,G$6:G$41,1)</f>
        <v>#N/A</v>
      </c>
      <c r="O7" s="8" t="e">
        <f>IF(VLOOKUP(C7,'Day-3'!$K$5:$T$40,10,FALSE)&gt;O$3," ",VLOOKUP(C7,'Day-3'!$K$5:$T$40,10,FALSE))</f>
        <v>#N/A</v>
      </c>
      <c r="P7" s="8" t="str">
        <f t="shared" si="0"/>
        <v/>
      </c>
      <c r="Q7" s="8" t="str">
        <f t="shared" ref="Q7:Q41" si="8">IF(P7&gt;$Q$3," ",P7)</f>
        <v xml:space="preserve"> </v>
      </c>
      <c r="S7" s="9">
        <f>IF(C7=0," ",IF(COUNTIF($Q$6:$Q$41,$Q7)&gt;1,MAX($S$5:$S6)+0.01,0))</f>
        <v>0.01</v>
      </c>
      <c r="T7" s="9" t="str">
        <f t="shared" si="1"/>
        <v/>
      </c>
      <c r="U7" s="9" t="str">
        <f t="shared" si="2"/>
        <v/>
      </c>
      <c r="V7" s="9" t="str">
        <f t="shared" ref="V7:V41" si="9">C7</f>
        <v/>
      </c>
    </row>
    <row r="8" spans="1:27" s="9" customFormat="1" ht="15" x14ac:dyDescent="0.2">
      <c r="A8" s="9" t="str">
        <f t="shared" si="3"/>
        <v/>
      </c>
      <c r="B8" s="8">
        <v>83</v>
      </c>
      <c r="C8" s="8" t="str">
        <f>VLOOKUP(B8,FLIGHTS!$G$3:$H$38,2,FALSE)</f>
        <v/>
      </c>
      <c r="D8" s="8"/>
      <c r="E8" s="40" t="str">
        <f>IF((VLOOKUP($C8,'Day-1'!$K$5:$S$40,2,FALSE)="A"),MAX('Day-1'!S5:S40),VLOOKUP($C8,'Day-1'!$K$5:$S$40,9,FALSE))</f>
        <v xml:space="preserve"> </v>
      </c>
      <c r="F8" s="40" t="e">
        <f>IF((VLOOKUP($C8,'Day-2'!$K$5:$S$40,2,FALSE)="A"),MAX('Day-2'!S5:S40),VLOOKUP($C8,'Day-2'!$K$5:$S$40,9,FALSE))</f>
        <v>#N/A</v>
      </c>
      <c r="G8" s="40" t="e">
        <f>IF((VLOOKUP($C8,'Day-3'!$K$5:$S$40,2,FALSE)="A"),MAX('Day-3'!S5:S40),VLOOKUP($C8,'Day-3'!$K$5:$S$40,9,FALSE))</f>
        <v>#N/A</v>
      </c>
      <c r="H8" s="31"/>
      <c r="I8" s="44" t="str">
        <f t="shared" si="4"/>
        <v/>
      </c>
      <c r="J8" s="34" t="e">
        <f t="shared" si="5"/>
        <v>#VALUE!</v>
      </c>
      <c r="K8" s="8" t="e">
        <f>IF(VLOOKUP(C8,'Day-1'!$K$5:$T$40,10,FALSE)&gt;O$3," ",VLOOKUP(C8,'Day-1'!$K$5:$T$40,10,FALSE))</f>
        <v>#N/A</v>
      </c>
      <c r="L8" s="8" t="e">
        <f t="shared" si="6"/>
        <v>#N/A</v>
      </c>
      <c r="M8" s="8" t="e">
        <f>IF(VLOOKUP(C8,'Day-2'!$K$5:$T$40,10,FALSE)&gt;O$3," ",VLOOKUP(C8,'Day-2'!$K$5:$T$40,10,FALSE))</f>
        <v>#N/A</v>
      </c>
      <c r="N8" s="8" t="e">
        <f t="shared" si="7"/>
        <v>#N/A</v>
      </c>
      <c r="O8" s="8" t="e">
        <f>IF(VLOOKUP(C8,'Day-3'!$K$5:$T$40,10,FALSE)&gt;O$3," ",VLOOKUP(C8,'Day-3'!$K$5:$T$40,10,FALSE))</f>
        <v>#N/A</v>
      </c>
      <c r="P8" s="8" t="str">
        <f t="shared" si="0"/>
        <v/>
      </c>
      <c r="Q8" s="8" t="str">
        <f t="shared" si="8"/>
        <v xml:space="preserve"> </v>
      </c>
      <c r="S8" s="9">
        <f>IF(C8=0," ",IF(COUNTIF($Q$6:$Q$41,$Q8)&gt;1,MAX($S$5:$S7)+0.01,0))</f>
        <v>0.02</v>
      </c>
      <c r="T8" s="9" t="str">
        <f t="shared" si="1"/>
        <v/>
      </c>
      <c r="U8" s="9" t="str">
        <f t="shared" si="2"/>
        <v/>
      </c>
      <c r="V8" s="9" t="str">
        <f t="shared" si="9"/>
        <v/>
      </c>
    </row>
    <row r="9" spans="1:27" s="9" customFormat="1" ht="15" x14ac:dyDescent="0.2">
      <c r="A9" s="9" t="str">
        <f t="shared" si="3"/>
        <v/>
      </c>
      <c r="B9" s="8">
        <v>84</v>
      </c>
      <c r="C9" s="8" t="str">
        <f>VLOOKUP(B9,FLIGHTS!$G$3:$H$38,2,FALSE)</f>
        <v/>
      </c>
      <c r="D9" s="8"/>
      <c r="E9" s="40" t="str">
        <f>IF((VLOOKUP($C9,'Day-1'!$K$5:$S$40,2,FALSE)="A"),MAX('Day-1'!S5:S40),VLOOKUP($C9,'Day-1'!$K$5:$S$40,9,FALSE))</f>
        <v xml:space="preserve"> </v>
      </c>
      <c r="F9" s="40" t="e">
        <f>IF((VLOOKUP($C9,'Day-2'!$K$5:$S$40,2,FALSE)="A"),MAX('Day-2'!S5:S40),VLOOKUP($C9,'Day-2'!$K$5:$S$40,9,FALSE))</f>
        <v>#N/A</v>
      </c>
      <c r="G9" s="40" t="e">
        <f>IF((VLOOKUP($C9,'Day-3'!$K$5:$S$40,2,FALSE)="A"),MAX('Day-3'!S5:S40),VLOOKUP($C9,'Day-3'!$K$5:$S$40,9,FALSE))</f>
        <v>#N/A</v>
      </c>
      <c r="H9" s="31"/>
      <c r="I9" s="44" t="str">
        <f t="shared" si="4"/>
        <v/>
      </c>
      <c r="J9" s="34" t="e">
        <f t="shared" si="5"/>
        <v>#VALUE!</v>
      </c>
      <c r="K9" s="8" t="e">
        <f>IF(VLOOKUP(C9,'Day-1'!$K$5:$T$40,10,FALSE)&gt;O$3," ",VLOOKUP(C9,'Day-1'!$K$5:$T$40,10,FALSE))</f>
        <v>#N/A</v>
      </c>
      <c r="L9" s="8" t="e">
        <f t="shared" si="6"/>
        <v>#N/A</v>
      </c>
      <c r="M9" s="8" t="e">
        <f>IF(VLOOKUP(C9,'Day-2'!$K$5:$T$40,10,FALSE)&gt;O$3," ",VLOOKUP(C9,'Day-2'!$K$5:$T$40,10,FALSE))</f>
        <v>#N/A</v>
      </c>
      <c r="N9" s="8" t="e">
        <f t="shared" si="7"/>
        <v>#N/A</v>
      </c>
      <c r="O9" s="8" t="e">
        <f>IF(VLOOKUP(C9,'Day-3'!$K$5:$T$40,10,FALSE)&gt;O$3," ",VLOOKUP(C9,'Day-3'!$K$5:$T$40,10,FALSE))</f>
        <v>#N/A</v>
      </c>
      <c r="P9" s="8" t="str">
        <f t="shared" si="0"/>
        <v/>
      </c>
      <c r="Q9" s="8" t="str">
        <f t="shared" si="8"/>
        <v xml:space="preserve"> </v>
      </c>
      <c r="S9" s="9">
        <f>IF(C9=0," ",IF(COUNTIF($Q$6:$Q$41,$Q9)&gt;1,MAX($S$5:$S8)+0.01,0))</f>
        <v>0.03</v>
      </c>
      <c r="T9" s="9" t="str">
        <f t="shared" si="1"/>
        <v/>
      </c>
      <c r="U9" s="9" t="str">
        <f t="shared" si="2"/>
        <v/>
      </c>
      <c r="V9" s="9" t="str">
        <f t="shared" si="9"/>
        <v/>
      </c>
    </row>
    <row r="10" spans="1:27" s="9" customFormat="1" ht="15" x14ac:dyDescent="0.2">
      <c r="A10" s="9" t="str">
        <f t="shared" si="3"/>
        <v/>
      </c>
      <c r="B10" s="8">
        <v>85</v>
      </c>
      <c r="C10" s="8" t="str">
        <f>VLOOKUP(B10,FLIGHTS!$G$3:$H$38,2,FALSE)</f>
        <v/>
      </c>
      <c r="D10" s="8"/>
      <c r="E10" s="40" t="str">
        <f>IF((VLOOKUP($C10,'Day-1'!$K$5:$S$40,2,FALSE)="A"),MAX('Day-1'!S5:S40),VLOOKUP($C10,'Day-1'!$K$5:$S$40,9,FALSE))</f>
        <v xml:space="preserve"> </v>
      </c>
      <c r="F10" s="40" t="e">
        <f>IF((VLOOKUP($C10,'Day-2'!$K$5:$S$40,2,FALSE)="A"),MAX('Day-2'!S5:S40),VLOOKUP($C10,'Day-2'!$K$5:$S$40,9,FALSE))</f>
        <v>#N/A</v>
      </c>
      <c r="G10" s="40" t="e">
        <f>IF((VLOOKUP($C10,'Day-3'!$K$5:$S$40,2,FALSE)="A"),MAX('Day-3'!S5:S40),VLOOKUP($C10,'Day-3'!$K$5:$S$40,9,FALSE))</f>
        <v>#N/A</v>
      </c>
      <c r="H10" s="31"/>
      <c r="I10" s="44" t="str">
        <f t="shared" si="4"/>
        <v/>
      </c>
      <c r="J10" s="34" t="e">
        <f t="shared" si="5"/>
        <v>#VALUE!</v>
      </c>
      <c r="K10" s="8" t="e">
        <f>IF(VLOOKUP(C10,'Day-1'!$K$5:$T$40,10,FALSE)&gt;O$3," ",VLOOKUP(C10,'Day-1'!$K$5:$T$40,10,FALSE))</f>
        <v>#N/A</v>
      </c>
      <c r="L10" s="8" t="e">
        <f t="shared" si="6"/>
        <v>#N/A</v>
      </c>
      <c r="M10" s="8" t="e">
        <f>IF(VLOOKUP(C10,'Day-2'!$K$5:$T$40,10,FALSE)&gt;O$3," ",VLOOKUP(C10,'Day-2'!$K$5:$T$40,10,FALSE))</f>
        <v>#N/A</v>
      </c>
      <c r="N10" s="8" t="e">
        <f t="shared" si="7"/>
        <v>#N/A</v>
      </c>
      <c r="O10" s="8" t="e">
        <f>IF(VLOOKUP(C10,'Day-3'!$K$5:$T$40,10,FALSE)&gt;O$3," ",VLOOKUP(C10,'Day-3'!$K$5:$T$40,10,FALSE))</f>
        <v>#N/A</v>
      </c>
      <c r="P10" s="8" t="str">
        <f t="shared" si="0"/>
        <v/>
      </c>
      <c r="Q10" s="8" t="str">
        <f t="shared" si="8"/>
        <v xml:space="preserve"> </v>
      </c>
      <c r="S10" s="9">
        <f>IF(C10=0," ",IF(COUNTIF($Q$6:$Q$41,$Q10)&gt;1,MAX($S$5:$S9)+0.01,0))</f>
        <v>0.04</v>
      </c>
      <c r="T10" s="9" t="str">
        <f t="shared" si="1"/>
        <v/>
      </c>
      <c r="U10" s="9" t="str">
        <f t="shared" si="2"/>
        <v/>
      </c>
      <c r="V10" s="9" t="str">
        <f t="shared" si="9"/>
        <v/>
      </c>
    </row>
    <row r="11" spans="1:27" s="9" customFormat="1" ht="15" x14ac:dyDescent="0.2">
      <c r="A11" s="9" t="str">
        <f t="shared" si="3"/>
        <v/>
      </c>
      <c r="B11" s="8">
        <v>86</v>
      </c>
      <c r="C11" s="8" t="str">
        <f>VLOOKUP(B11,FLIGHTS!$G$3:$H$38,2,FALSE)</f>
        <v/>
      </c>
      <c r="D11" s="8"/>
      <c r="E11" s="40" t="str">
        <f>IF((VLOOKUP($C11,'Day-1'!$K$5:$S$40,2,FALSE)="A"),MAX('Day-1'!S5:S40),VLOOKUP($C11,'Day-1'!$K$5:$S$40,9,FALSE))</f>
        <v xml:space="preserve"> </v>
      </c>
      <c r="F11" s="40" t="e">
        <f>IF((VLOOKUP($C11,'Day-2'!$K$5:$S$40,2,FALSE)="A"),MAX('Day-2'!S5:S40),VLOOKUP($C11,'Day-2'!$K$5:$S$40,9,FALSE))</f>
        <v>#N/A</v>
      </c>
      <c r="G11" s="40" t="e">
        <f>IF((VLOOKUP($C11,'Day-3'!$K$5:$S$40,2,FALSE)="A"),MAX('Day-3'!S5:S40),VLOOKUP($C11,'Day-3'!$K$5:$S$40,9,FALSE))</f>
        <v>#N/A</v>
      </c>
      <c r="H11" s="31"/>
      <c r="I11" s="44" t="str">
        <f t="shared" si="4"/>
        <v/>
      </c>
      <c r="J11" s="34" t="e">
        <f t="shared" si="5"/>
        <v>#VALUE!</v>
      </c>
      <c r="K11" s="8" t="e">
        <f>IF(VLOOKUP(C11,'Day-1'!$K$5:$T$40,10,FALSE)&gt;O$3," ",VLOOKUP(C11,'Day-1'!$K$5:$T$40,10,FALSE))</f>
        <v>#N/A</v>
      </c>
      <c r="L11" s="8" t="e">
        <f t="shared" si="6"/>
        <v>#N/A</v>
      </c>
      <c r="M11" s="8" t="e">
        <f>IF(VLOOKUP(C11,'Day-2'!$K$5:$T$40,10,FALSE)&gt;O$3," ",VLOOKUP(C11,'Day-2'!$K$5:$T$40,10,FALSE))</f>
        <v>#N/A</v>
      </c>
      <c r="N11" s="8" t="e">
        <f t="shared" si="7"/>
        <v>#N/A</v>
      </c>
      <c r="O11" s="8" t="e">
        <f>IF(VLOOKUP(C11,'Day-3'!$K$5:$T$40,10,FALSE)&gt;O$3," ",VLOOKUP(C11,'Day-3'!$K$5:$T$40,10,FALSE))</f>
        <v>#N/A</v>
      </c>
      <c r="P11" s="8" t="str">
        <f t="shared" si="0"/>
        <v/>
      </c>
      <c r="Q11" s="8" t="str">
        <f t="shared" si="8"/>
        <v xml:space="preserve"> </v>
      </c>
      <c r="S11" s="9">
        <f>IF(C11=0," ",IF(COUNTIF($Q$6:$Q$41,$Q11)&gt;1,MAX($S$5:$S10)+0.01,0))</f>
        <v>0.05</v>
      </c>
      <c r="T11" s="9" t="str">
        <f t="shared" si="1"/>
        <v/>
      </c>
      <c r="U11" s="9" t="str">
        <f t="shared" si="2"/>
        <v/>
      </c>
      <c r="V11" s="9" t="str">
        <f t="shared" si="9"/>
        <v/>
      </c>
    </row>
    <row r="12" spans="1:27" s="9" customFormat="1" ht="15" x14ac:dyDescent="0.2">
      <c r="A12" s="9" t="str">
        <f t="shared" si="3"/>
        <v/>
      </c>
      <c r="B12" s="8">
        <v>87</v>
      </c>
      <c r="C12" s="8" t="str">
        <f>VLOOKUP(B12,FLIGHTS!$G$3:$H$38,2,FALSE)</f>
        <v/>
      </c>
      <c r="D12" s="8"/>
      <c r="E12" s="40" t="str">
        <f>IF((VLOOKUP($C12,'Day-1'!$K$5:$S$40,2,FALSE)="A"),MAX('Day-1'!S5:S40),VLOOKUP($C12,'Day-1'!$K$5:$S$40,9,FALSE))</f>
        <v xml:space="preserve"> </v>
      </c>
      <c r="F12" s="40" t="e">
        <f>IF((VLOOKUP($C12,'Day-2'!$K$5:$S$40,2,FALSE)="A"),MAX('Day-2'!S5:S40),VLOOKUP($C12,'Day-2'!$K$5:$S$40,9,FALSE))</f>
        <v>#N/A</v>
      </c>
      <c r="G12" s="40" t="e">
        <f>IF((VLOOKUP($C12,'Day-3'!$K$5:$S$40,2,FALSE)="A"),MAX('Day-3'!S5:S40),VLOOKUP($C12,'Day-3'!$K$5:$S$40,9,FALSE))</f>
        <v>#N/A</v>
      </c>
      <c r="H12" s="31"/>
      <c r="I12" s="44" t="str">
        <f t="shared" si="4"/>
        <v/>
      </c>
      <c r="J12" s="34" t="e">
        <f t="shared" si="5"/>
        <v>#VALUE!</v>
      </c>
      <c r="K12" s="8" t="e">
        <f>IF(VLOOKUP(C12,'Day-1'!$K$5:$T$40,10,FALSE)&gt;O$3," ",VLOOKUP(C12,'Day-1'!$K$5:$T$40,10,FALSE))</f>
        <v>#N/A</v>
      </c>
      <c r="L12" s="8" t="e">
        <f t="shared" si="6"/>
        <v>#N/A</v>
      </c>
      <c r="M12" s="8" t="e">
        <f>IF(VLOOKUP(C12,'Day-2'!$K$5:$T$40,10,FALSE)&gt;O$3," ",VLOOKUP(C12,'Day-2'!$K$5:$T$40,10,FALSE))</f>
        <v>#N/A</v>
      </c>
      <c r="N12" s="8" t="e">
        <f t="shared" si="7"/>
        <v>#N/A</v>
      </c>
      <c r="O12" s="8" t="e">
        <f>IF(VLOOKUP(C12,'Day-3'!$K$5:$T$40,10,FALSE)&gt;O$3," ",VLOOKUP(C12,'Day-3'!$K$5:$T$40,10,FALSE))</f>
        <v>#N/A</v>
      </c>
      <c r="P12" s="8" t="str">
        <f t="shared" si="0"/>
        <v/>
      </c>
      <c r="Q12" s="8" t="str">
        <f t="shared" si="8"/>
        <v xml:space="preserve"> </v>
      </c>
      <c r="S12" s="9">
        <f>IF(C12=0," ",IF(COUNTIF($Q$6:$Q$41,$Q12)&gt;1,MAX($S$5:$S11)+0.01,0))</f>
        <v>0.06</v>
      </c>
      <c r="T12" s="9" t="str">
        <f t="shared" si="1"/>
        <v/>
      </c>
      <c r="U12" s="9" t="str">
        <f t="shared" si="2"/>
        <v/>
      </c>
      <c r="V12" s="9" t="str">
        <f t="shared" si="9"/>
        <v/>
      </c>
    </row>
    <row r="13" spans="1:27" s="9" customFormat="1" ht="15" x14ac:dyDescent="0.2">
      <c r="A13" s="9" t="str">
        <f t="shared" si="3"/>
        <v/>
      </c>
      <c r="B13" s="8">
        <v>88</v>
      </c>
      <c r="C13" s="8" t="str">
        <f>VLOOKUP(B13,FLIGHTS!$G$3:$H$38,2,FALSE)</f>
        <v/>
      </c>
      <c r="D13" s="8"/>
      <c r="E13" s="40" t="str">
        <f>IF((VLOOKUP($C13,'Day-1'!$K$5:$S$40,2,FALSE)="A"),MAX('Day-1'!S5:S40),VLOOKUP($C13,'Day-1'!$K$5:$S$40,9,FALSE))</f>
        <v xml:space="preserve"> </v>
      </c>
      <c r="F13" s="40" t="e">
        <f>IF((VLOOKUP($C13,'Day-2'!$K$5:$S$40,2,FALSE)="A"),MAX('Day-2'!S5:S40),VLOOKUP($C13,'Day-2'!$K$5:$S$40,9,FALSE))</f>
        <v>#N/A</v>
      </c>
      <c r="G13" s="40" t="e">
        <f>IF((VLOOKUP($C13,'Day-3'!$K$5:$S$40,2,FALSE)="A"),MAX('Day-3'!S5:S40),VLOOKUP($C13,'Day-3'!$K$5:$S$40,9,FALSE))</f>
        <v>#N/A</v>
      </c>
      <c r="H13" s="31"/>
      <c r="I13" s="44" t="str">
        <f t="shared" si="4"/>
        <v/>
      </c>
      <c r="J13" s="34" t="e">
        <f t="shared" si="5"/>
        <v>#VALUE!</v>
      </c>
      <c r="K13" s="8" t="e">
        <f>IF(VLOOKUP(C13,'Day-1'!$K$5:$T$40,10,FALSE)&gt;O$3," ",VLOOKUP(C13,'Day-1'!$K$5:$T$40,10,FALSE))</f>
        <v>#N/A</v>
      </c>
      <c r="L13" s="8" t="e">
        <f t="shared" si="6"/>
        <v>#N/A</v>
      </c>
      <c r="M13" s="8" t="e">
        <f>IF(VLOOKUP(C13,'Day-2'!$K$5:$T$40,10,FALSE)&gt;O$3," ",VLOOKUP(C13,'Day-2'!$K$5:$T$40,10,FALSE))</f>
        <v>#N/A</v>
      </c>
      <c r="N13" s="8" t="e">
        <f t="shared" si="7"/>
        <v>#N/A</v>
      </c>
      <c r="O13" s="8" t="e">
        <f>IF(VLOOKUP(C13,'Day-3'!$K$5:$T$40,10,FALSE)&gt;O$3," ",VLOOKUP(C13,'Day-3'!$K$5:$T$40,10,FALSE))</f>
        <v>#N/A</v>
      </c>
      <c r="P13" s="8" t="str">
        <f t="shared" si="0"/>
        <v/>
      </c>
      <c r="Q13" s="8" t="str">
        <f t="shared" si="8"/>
        <v xml:space="preserve"> </v>
      </c>
      <c r="S13" s="9">
        <f>IF(C13=0," ",IF(COUNTIF($Q$6:$Q$41,$Q13)&gt;1,MAX($S$5:$S12)+0.01,0))</f>
        <v>7.0000000000000007E-2</v>
      </c>
      <c r="T13" s="9" t="str">
        <f t="shared" si="1"/>
        <v/>
      </c>
      <c r="U13" s="9" t="str">
        <f t="shared" si="2"/>
        <v/>
      </c>
      <c r="V13" s="9" t="str">
        <f t="shared" si="9"/>
        <v/>
      </c>
    </row>
    <row r="14" spans="1:27" s="9" customFormat="1" ht="15" x14ac:dyDescent="0.2">
      <c r="A14" s="9" t="str">
        <f t="shared" si="3"/>
        <v/>
      </c>
      <c r="B14" s="8">
        <v>89</v>
      </c>
      <c r="C14" s="8" t="str">
        <f>VLOOKUP(B14,FLIGHTS!$G$3:$H$38,2,FALSE)</f>
        <v/>
      </c>
      <c r="D14" s="8"/>
      <c r="E14" s="40" t="str">
        <f>IF((VLOOKUP($C14,'Day-1'!$K$5:$S$40,2,FALSE)="A"),MAX('Day-1'!S5:S40),VLOOKUP($C14,'Day-1'!$K$5:$S$40,9,FALSE))</f>
        <v xml:space="preserve"> </v>
      </c>
      <c r="F14" s="40" t="e">
        <f>IF((VLOOKUP($C14,'Day-2'!$K$5:$S$40,2,FALSE)="A"),MAX('Day-2'!S5:S40),VLOOKUP($C14,'Day-2'!$K$5:$S$40,9,FALSE))</f>
        <v>#N/A</v>
      </c>
      <c r="G14" s="40" t="e">
        <f>IF((VLOOKUP($C14,'Day-3'!$K$5:$S$40,2,FALSE)="A"),MAX('Day-3'!S5:S40),VLOOKUP($C14,'Day-3'!$K$5:$S$40,9,FALSE))</f>
        <v>#N/A</v>
      </c>
      <c r="H14" s="31"/>
      <c r="I14" s="44" t="str">
        <f t="shared" si="4"/>
        <v/>
      </c>
      <c r="J14" s="34" t="e">
        <f t="shared" si="5"/>
        <v>#VALUE!</v>
      </c>
      <c r="K14" s="8" t="e">
        <f>IF(VLOOKUP(C14,'Day-1'!$K$5:$T$40,10,FALSE)&gt;O$3," ",VLOOKUP(C14,'Day-1'!$K$5:$T$40,10,FALSE))</f>
        <v>#N/A</v>
      </c>
      <c r="L14" s="8" t="e">
        <f t="shared" si="6"/>
        <v>#N/A</v>
      </c>
      <c r="M14" s="8" t="e">
        <f>IF(VLOOKUP(C14,'Day-2'!$K$5:$T$40,10,FALSE)&gt;O$3," ",VLOOKUP(C14,'Day-2'!$K$5:$T$40,10,FALSE))</f>
        <v>#N/A</v>
      </c>
      <c r="N14" s="8" t="e">
        <f t="shared" si="7"/>
        <v>#N/A</v>
      </c>
      <c r="O14" s="8" t="e">
        <f>IF(VLOOKUP(C14,'Day-3'!$K$5:$T$40,10,FALSE)&gt;O$3," ",VLOOKUP(C14,'Day-3'!$K$5:$T$40,10,FALSE))</f>
        <v>#N/A</v>
      </c>
      <c r="P14" s="8" t="str">
        <f t="shared" si="0"/>
        <v/>
      </c>
      <c r="Q14" s="8" t="str">
        <f t="shared" si="8"/>
        <v xml:space="preserve"> </v>
      </c>
      <c r="S14" s="9">
        <f>IF(C14=0," ",IF(COUNTIF($Q$6:$Q$41,$Q14)&gt;1,MAX($S$5:$S13)+0.01,0))</f>
        <v>0.08</v>
      </c>
      <c r="T14" s="9" t="str">
        <f t="shared" si="1"/>
        <v/>
      </c>
      <c r="U14" s="9" t="str">
        <f t="shared" si="2"/>
        <v/>
      </c>
      <c r="V14" s="9" t="str">
        <f t="shared" si="9"/>
        <v/>
      </c>
    </row>
    <row r="15" spans="1:27" s="9" customFormat="1" ht="15" x14ac:dyDescent="0.2">
      <c r="A15" s="9" t="str">
        <f t="shared" si="3"/>
        <v/>
      </c>
      <c r="B15" s="8">
        <v>90</v>
      </c>
      <c r="C15" s="8" t="str">
        <f>VLOOKUP(B15,FLIGHTS!$G$3:$H$38,2,FALSE)</f>
        <v/>
      </c>
      <c r="D15" s="8"/>
      <c r="E15" s="40" t="str">
        <f>IF((VLOOKUP($C15,'Day-1'!$K$5:$S$40,2,FALSE)="A"),MAX('Day-1'!S5:S40),VLOOKUP($C15,'Day-1'!$K$5:$S$40,9,FALSE))</f>
        <v xml:space="preserve"> </v>
      </c>
      <c r="F15" s="40" t="e">
        <f>IF((VLOOKUP($C15,'Day-2'!$K$5:$S$40,2,FALSE)="A"),MAX('Day-2'!S5:S40),VLOOKUP($C15,'Day-2'!$K$5:$S$40,9,FALSE))</f>
        <v>#N/A</v>
      </c>
      <c r="G15" s="40" t="e">
        <f>IF((VLOOKUP($C15,'Day-3'!$K$5:$S$40,2,FALSE)="A"),MAX('Day-3'!S5:S40),VLOOKUP($C15,'Day-3'!$K$5:$S$40,9,FALSE))</f>
        <v>#N/A</v>
      </c>
      <c r="H15" s="31"/>
      <c r="I15" s="44" t="str">
        <f t="shared" si="4"/>
        <v/>
      </c>
      <c r="J15" s="34" t="e">
        <f t="shared" si="5"/>
        <v>#VALUE!</v>
      </c>
      <c r="K15" s="8" t="e">
        <f>IF(VLOOKUP(C15,'Day-1'!$K$5:$T$40,10,FALSE)&gt;O$3," ",VLOOKUP(C15,'Day-1'!$K$5:$T$40,10,FALSE))</f>
        <v>#N/A</v>
      </c>
      <c r="L15" s="8" t="e">
        <f t="shared" si="6"/>
        <v>#N/A</v>
      </c>
      <c r="M15" s="8" t="e">
        <f>IF(VLOOKUP(C15,'Day-2'!$K$5:$T$40,10,FALSE)&gt;O$3," ",VLOOKUP(C15,'Day-2'!$K$5:$T$40,10,FALSE))</f>
        <v>#N/A</v>
      </c>
      <c r="N15" s="8" t="e">
        <f t="shared" si="7"/>
        <v>#N/A</v>
      </c>
      <c r="O15" s="8" t="e">
        <f>IF(VLOOKUP(C15,'Day-3'!$K$5:$T$40,10,FALSE)&gt;O$3," ",VLOOKUP(C15,'Day-3'!$K$5:$T$40,10,FALSE))</f>
        <v>#N/A</v>
      </c>
      <c r="P15" s="8" t="str">
        <f>IF(C15="","",RANK(I15,I$6:I$41,1))</f>
        <v/>
      </c>
      <c r="Q15" s="8" t="str">
        <f t="shared" si="8"/>
        <v xml:space="preserve"> </v>
      </c>
      <c r="S15" s="9">
        <f>IF(C15=0," ",IF(COUNTIF($Q$6:$Q$41,$Q15)&gt;1,MAX($S$5:$S14)+0.01,0))</f>
        <v>0.09</v>
      </c>
      <c r="T15" s="9" t="str">
        <f>IF(C15="","",Q15+S15)</f>
        <v/>
      </c>
      <c r="U15" s="9" t="str">
        <f>IF(C15="","",RANK(T15,$T$6:$T$41,1))</f>
        <v/>
      </c>
      <c r="V15" s="9" t="str">
        <f t="shared" si="9"/>
        <v/>
      </c>
    </row>
    <row r="16" spans="1:27" s="9" customFormat="1" ht="15" x14ac:dyDescent="0.2">
      <c r="A16" s="9" t="str">
        <f t="shared" si="3"/>
        <v/>
      </c>
      <c r="B16" s="8">
        <v>91</v>
      </c>
      <c r="C16" s="8" t="str">
        <f>VLOOKUP(B16,FLIGHTS!$G$3:$H$38,2,FALSE)</f>
        <v/>
      </c>
      <c r="D16" s="8"/>
      <c r="E16" s="40" t="str">
        <f>IF((VLOOKUP($C16,'Day-1'!$K$5:$S$40,2,FALSE)="A"),MAX('Day-1'!S5:S40),VLOOKUP($C16,'Day-1'!$K$5:$S$40,9,FALSE))</f>
        <v xml:space="preserve"> </v>
      </c>
      <c r="F16" s="40" t="e">
        <f>IF((VLOOKUP($C16,'Day-2'!$K$5:$S$40,2,FALSE)="A"),MAX('Day-2'!S5:S40),VLOOKUP($C16,'Day-2'!$K$5:$S$40,9,FALSE))</f>
        <v>#N/A</v>
      </c>
      <c r="G16" s="40" t="e">
        <f>IF((VLOOKUP($C16,'Day-3'!$K$5:$S$40,2,FALSE)="A"),MAX('Day-3'!S5:S40),VLOOKUP($C16,'Day-3'!$K$5:$S$40,9,FALSE))</f>
        <v>#N/A</v>
      </c>
      <c r="H16" s="31"/>
      <c r="I16" s="44" t="str">
        <f t="shared" si="4"/>
        <v/>
      </c>
      <c r="J16" s="34" t="e">
        <f t="shared" si="5"/>
        <v>#VALUE!</v>
      </c>
      <c r="K16" s="8" t="e">
        <f>IF(VLOOKUP(C16,'Day-1'!$K$5:$T$40,10,FALSE)&gt;O$3," ",VLOOKUP(C16,'Day-1'!$K$5:$T$40,10,FALSE))</f>
        <v>#N/A</v>
      </c>
      <c r="L16" s="8" t="e">
        <f t="shared" si="6"/>
        <v>#N/A</v>
      </c>
      <c r="M16" s="8" t="e">
        <f>IF(VLOOKUP(C16,'Day-2'!$K$5:$T$40,10,FALSE)&gt;O$3," ",VLOOKUP(C16,'Day-2'!$K$5:$T$40,10,FALSE))</f>
        <v>#N/A</v>
      </c>
      <c r="N16" s="8" t="e">
        <f t="shared" si="7"/>
        <v>#N/A</v>
      </c>
      <c r="O16" s="8" t="e">
        <f>IF(VLOOKUP(C16,'Day-3'!$K$5:$T$40,10,FALSE)&gt;O$3," ",VLOOKUP(C16,'Day-3'!$K$5:$T$40,10,FALSE))</f>
        <v>#N/A</v>
      </c>
      <c r="P16" s="8" t="str">
        <f t="shared" si="0"/>
        <v/>
      </c>
      <c r="Q16" s="8" t="str">
        <f t="shared" si="8"/>
        <v xml:space="preserve"> </v>
      </c>
      <c r="S16" s="9">
        <f>IF(C16=0," ",IF(COUNTIF($Q$6:$Q$41,$Q16)&gt;1,MAX($S$5:$S15)+0.01,0))</f>
        <v>0.1</v>
      </c>
      <c r="T16" s="9" t="str">
        <f t="shared" si="1"/>
        <v/>
      </c>
      <c r="U16" s="9" t="str">
        <f t="shared" ref="U16:U41" si="10">IF(C16="","",RANK(T16,$T$6:$T$41,1))</f>
        <v/>
      </c>
      <c r="V16" s="9" t="str">
        <f t="shared" si="9"/>
        <v/>
      </c>
    </row>
    <row r="17" spans="1:22" s="9" customFormat="1" ht="15" x14ac:dyDescent="0.2">
      <c r="A17" s="9" t="str">
        <f t="shared" si="3"/>
        <v/>
      </c>
      <c r="B17" s="8">
        <v>92</v>
      </c>
      <c r="C17" s="8" t="str">
        <f>VLOOKUP(B17,FLIGHTS!$G$3:$H$38,2,FALSE)</f>
        <v/>
      </c>
      <c r="D17" s="8"/>
      <c r="E17" s="40" t="str">
        <f>IF((VLOOKUP($C17,'Day-1'!$K$5:$S$40,2,FALSE)="A"),MAX('Day-1'!S5:S40),VLOOKUP($C17,'Day-1'!$K$5:$S$40,9,FALSE))</f>
        <v xml:space="preserve"> </v>
      </c>
      <c r="F17" s="40" t="e">
        <f>IF((VLOOKUP($C17,'Day-2'!$K$5:$S$40,2,FALSE)="A"),MAX('Day-2'!S5:S40),VLOOKUP($C17,'Day-2'!$K$5:$S$40,9,FALSE))</f>
        <v>#N/A</v>
      </c>
      <c r="G17" s="40" t="e">
        <f>IF((VLOOKUP($C17,'Day-3'!$K$5:$S$40,2,FALSE)="A"),MAX('Day-3'!S5:S40),VLOOKUP($C17,'Day-3'!$K$5:$S$40,9,FALSE))</f>
        <v>#N/A</v>
      </c>
      <c r="H17" s="31"/>
      <c r="I17" s="44" t="str">
        <f t="shared" si="4"/>
        <v/>
      </c>
      <c r="J17" s="34" t="e">
        <f t="shared" si="5"/>
        <v>#VALUE!</v>
      </c>
      <c r="K17" s="8" t="e">
        <f>IF(VLOOKUP(C17,'Day-1'!$K$5:$T$40,10,FALSE)&gt;O$3," ",VLOOKUP(C17,'Day-1'!$K$5:$T$40,10,FALSE))</f>
        <v>#N/A</v>
      </c>
      <c r="L17" s="8" t="e">
        <f t="shared" si="6"/>
        <v>#N/A</v>
      </c>
      <c r="M17" s="8" t="e">
        <f>IF(VLOOKUP(C17,'Day-2'!$K$5:$T$40,10,FALSE)&gt;O$3," ",VLOOKUP(C17,'Day-2'!$K$5:$T$40,10,FALSE))</f>
        <v>#N/A</v>
      </c>
      <c r="N17" s="8" t="e">
        <f t="shared" si="7"/>
        <v>#N/A</v>
      </c>
      <c r="O17" s="8" t="e">
        <f>IF(VLOOKUP(C17,'Day-3'!$K$5:$T$40,10,FALSE)&gt;O$3," ",VLOOKUP(C17,'Day-3'!$K$5:$T$40,10,FALSE))</f>
        <v>#N/A</v>
      </c>
      <c r="P17" s="8" t="str">
        <f t="shared" si="0"/>
        <v/>
      </c>
      <c r="Q17" s="8" t="str">
        <f t="shared" si="8"/>
        <v xml:space="preserve"> </v>
      </c>
      <c r="S17" s="9">
        <f>IF(C17=0," ",IF(COUNTIF($Q$6:$Q$41,$Q17)&gt;1,MAX($S$5:$S16)+0.01,0))</f>
        <v>0.11</v>
      </c>
      <c r="T17" s="9" t="str">
        <f t="shared" si="1"/>
        <v/>
      </c>
      <c r="U17" s="9" t="str">
        <f t="shared" si="10"/>
        <v/>
      </c>
      <c r="V17" s="9" t="str">
        <f t="shared" si="9"/>
        <v/>
      </c>
    </row>
    <row r="18" spans="1:22" s="9" customFormat="1" ht="15" x14ac:dyDescent="0.2">
      <c r="A18" s="9" t="str">
        <f t="shared" si="3"/>
        <v/>
      </c>
      <c r="B18" s="8">
        <v>93</v>
      </c>
      <c r="C18" s="8" t="str">
        <f>VLOOKUP(B18,FLIGHTS!$G$3:$H$38,2,FALSE)</f>
        <v/>
      </c>
      <c r="D18" s="8"/>
      <c r="E18" s="40" t="str">
        <f>IF((VLOOKUP($C18,'Day-1'!$K$5:$S$40,2,FALSE)="A"),MAX('Day-1'!S5:S40),VLOOKUP($C18,'Day-1'!$K$5:$S$40,9,FALSE))</f>
        <v xml:space="preserve"> </v>
      </c>
      <c r="F18" s="40" t="e">
        <f>IF((VLOOKUP($C18,'Day-2'!$K$5:$S$40,2,FALSE)="A"),MAX('Day-2'!S5:S40),VLOOKUP($C18,'Day-2'!$K$5:$S$40,9,FALSE))</f>
        <v>#N/A</v>
      </c>
      <c r="G18" s="40" t="e">
        <f>IF((VLOOKUP($C18,'Day-3'!$K$5:$S$40,2,FALSE)="A"),MAX('Day-3'!S5:S40),VLOOKUP($C18,'Day-3'!$K$5:$S$40,9,FALSE))</f>
        <v>#N/A</v>
      </c>
      <c r="H18" s="31"/>
      <c r="I18" s="44" t="str">
        <f t="shared" si="4"/>
        <v/>
      </c>
      <c r="J18" s="34" t="e">
        <f t="shared" si="5"/>
        <v>#VALUE!</v>
      </c>
      <c r="K18" s="8" t="e">
        <f>IF(VLOOKUP(C18,'Day-1'!$K$5:$T$40,10,FALSE)&gt;O$3," ",VLOOKUP(C18,'Day-1'!$K$5:$T$40,10,FALSE))</f>
        <v>#N/A</v>
      </c>
      <c r="L18" s="8" t="e">
        <f t="shared" si="6"/>
        <v>#N/A</v>
      </c>
      <c r="M18" s="8" t="e">
        <f>IF(VLOOKUP(C18,'Day-2'!$K$5:$T$40,10,FALSE)&gt;O$3," ",VLOOKUP(C18,'Day-2'!$K$5:$T$40,10,FALSE))</f>
        <v>#N/A</v>
      </c>
      <c r="N18" s="8" t="e">
        <f t="shared" si="7"/>
        <v>#N/A</v>
      </c>
      <c r="O18" s="8" t="e">
        <f>IF(VLOOKUP(C18,'Day-3'!$K$5:$T$40,10,FALSE)&gt;O$3," ",VLOOKUP(C18,'Day-3'!$K$5:$T$40,10,FALSE))</f>
        <v>#N/A</v>
      </c>
      <c r="P18" s="8" t="str">
        <f t="shared" si="0"/>
        <v/>
      </c>
      <c r="Q18" s="8" t="str">
        <f t="shared" si="8"/>
        <v xml:space="preserve"> </v>
      </c>
      <c r="S18" s="9">
        <f>IF(C18=0," ",IF(COUNTIF($Q$6:$Q$41,$Q18)&gt;1,MAX($S$5:$S17)+0.01,0))</f>
        <v>0.12</v>
      </c>
      <c r="T18" s="9" t="str">
        <f t="shared" si="1"/>
        <v/>
      </c>
      <c r="U18" s="9" t="str">
        <f t="shared" si="10"/>
        <v/>
      </c>
      <c r="V18" s="9" t="str">
        <f t="shared" si="9"/>
        <v/>
      </c>
    </row>
    <row r="19" spans="1:22" s="9" customFormat="1" ht="15" x14ac:dyDescent="0.2">
      <c r="A19" s="9" t="str">
        <f t="shared" si="3"/>
        <v/>
      </c>
      <c r="B19" s="8">
        <v>94</v>
      </c>
      <c r="C19" s="8" t="str">
        <f>VLOOKUP(B19,FLIGHTS!$G$3:$H$38,2,FALSE)</f>
        <v/>
      </c>
      <c r="D19" s="8"/>
      <c r="E19" s="40" t="str">
        <f>IF((VLOOKUP($C19,'Day-1'!$K$5:$S$40,2,FALSE)="A"),MAX('Day-1'!S5:S40),VLOOKUP($C19,'Day-1'!$K$5:$S$40,9,FALSE))</f>
        <v xml:space="preserve"> </v>
      </c>
      <c r="F19" s="40" t="e">
        <f>IF((VLOOKUP($C19,'Day-2'!$K$5:$S$40,2,FALSE)="A"),MAX('Day-2'!S5:S40),VLOOKUP($C19,'Day-2'!$K$5:$S$40,9,FALSE))</f>
        <v>#N/A</v>
      </c>
      <c r="G19" s="40" t="e">
        <f>IF((VLOOKUP($C19,'Day-3'!$K$5:$S$40,2,FALSE)="A"),MAX('Day-3'!S5:S40),VLOOKUP($C19,'Day-3'!$K$5:$S$40,9,FALSE))</f>
        <v>#N/A</v>
      </c>
      <c r="H19" s="31"/>
      <c r="I19" s="44" t="str">
        <f t="shared" si="4"/>
        <v/>
      </c>
      <c r="J19" s="34" t="e">
        <f t="shared" si="5"/>
        <v>#VALUE!</v>
      </c>
      <c r="K19" s="8" t="e">
        <f>IF(VLOOKUP(C19,'Day-1'!$K$5:$T$40,10,FALSE)&gt;O$3," ",VLOOKUP(C19,'Day-1'!$K$5:$T$40,10,FALSE))</f>
        <v>#N/A</v>
      </c>
      <c r="L19" s="8" t="e">
        <f t="shared" si="6"/>
        <v>#N/A</v>
      </c>
      <c r="M19" s="8" t="e">
        <f>IF(VLOOKUP(C19,'Day-2'!$K$5:$T$40,10,FALSE)&gt;O$3," ",VLOOKUP(C19,'Day-2'!$K$5:$T$40,10,FALSE))</f>
        <v>#N/A</v>
      </c>
      <c r="N19" s="8" t="e">
        <f t="shared" si="7"/>
        <v>#N/A</v>
      </c>
      <c r="O19" s="8" t="e">
        <f>IF(VLOOKUP(C19,'Day-3'!$K$5:$T$40,10,FALSE)&gt;O$3," ",VLOOKUP(C19,'Day-3'!$K$5:$T$40,10,FALSE))</f>
        <v>#N/A</v>
      </c>
      <c r="P19" s="8" t="str">
        <f t="shared" si="0"/>
        <v/>
      </c>
      <c r="Q19" s="8" t="str">
        <f t="shared" si="8"/>
        <v xml:space="preserve"> </v>
      </c>
      <c r="S19" s="9">
        <f>IF(C19=0," ",IF(COUNTIF($Q$6:$Q$41,$Q19)&gt;1,MAX($S$5:$S18)+0.01,0))</f>
        <v>0.13</v>
      </c>
      <c r="T19" s="9" t="str">
        <f t="shared" si="1"/>
        <v/>
      </c>
      <c r="U19" s="9" t="str">
        <f t="shared" si="10"/>
        <v/>
      </c>
      <c r="V19" s="9" t="str">
        <f t="shared" si="9"/>
        <v/>
      </c>
    </row>
    <row r="20" spans="1:22" s="9" customFormat="1" ht="15" x14ac:dyDescent="0.2">
      <c r="A20" s="9" t="str">
        <f t="shared" si="3"/>
        <v/>
      </c>
      <c r="B20" s="8">
        <v>95</v>
      </c>
      <c r="C20" s="8" t="str">
        <f>VLOOKUP(B20,FLIGHTS!$G$3:$H$38,2,FALSE)</f>
        <v/>
      </c>
      <c r="D20" s="8"/>
      <c r="E20" s="40" t="str">
        <f>IF((VLOOKUP($C20,'Day-1'!$K$5:$S$40,2,FALSE)="A"),MAX('Day-1'!S5:S40),VLOOKUP($C20,'Day-1'!$K$5:$S$40,9,FALSE))</f>
        <v xml:space="preserve"> </v>
      </c>
      <c r="F20" s="40" t="e">
        <f>IF((VLOOKUP($C20,'Day-2'!$K$5:$S$40,2,FALSE)="A"),MAX('Day-2'!S5:S40),VLOOKUP($C20,'Day-2'!$K$5:$S$40,9,FALSE))</f>
        <v>#N/A</v>
      </c>
      <c r="G20" s="40" t="e">
        <f>IF((VLOOKUP($C20,'Day-3'!$K$5:$S$40,2,FALSE)="A"),MAX('Day-3'!S5:S40),VLOOKUP($C20,'Day-3'!$K$5:$S$40,9,FALSE))</f>
        <v>#N/A</v>
      </c>
      <c r="H20" s="31"/>
      <c r="I20" s="44" t="str">
        <f t="shared" si="4"/>
        <v/>
      </c>
      <c r="J20" s="34" t="e">
        <f t="shared" si="5"/>
        <v>#VALUE!</v>
      </c>
      <c r="K20" s="8" t="e">
        <f>IF(VLOOKUP(C20,'Day-1'!$K$5:$T$40,10,FALSE)&gt;O$3," ",VLOOKUP(C20,'Day-1'!$K$5:$T$40,10,FALSE))</f>
        <v>#N/A</v>
      </c>
      <c r="L20" s="8" t="e">
        <f t="shared" si="6"/>
        <v>#N/A</v>
      </c>
      <c r="M20" s="8" t="e">
        <f>IF(VLOOKUP(C20,'Day-2'!$K$5:$T$40,10,FALSE)&gt;O$3," ",VLOOKUP(C20,'Day-2'!$K$5:$T$40,10,FALSE))</f>
        <v>#N/A</v>
      </c>
      <c r="N20" s="8" t="e">
        <f t="shared" si="7"/>
        <v>#N/A</v>
      </c>
      <c r="O20" s="8" t="e">
        <f>IF(VLOOKUP(C20,'Day-3'!$K$5:$T$40,10,FALSE)&gt;O$3," ",VLOOKUP(C20,'Day-3'!$K$5:$T$40,10,FALSE))</f>
        <v>#N/A</v>
      </c>
      <c r="P20" s="8" t="str">
        <f t="shared" si="0"/>
        <v/>
      </c>
      <c r="Q20" s="8" t="str">
        <f t="shared" si="8"/>
        <v xml:space="preserve"> </v>
      </c>
      <c r="S20" s="9">
        <f>IF(C20=0," ",IF(COUNTIF($Q$6:$Q$41,$Q20)&gt;1,MAX($S$5:$S19)+0.01,0))</f>
        <v>0.14000000000000001</v>
      </c>
      <c r="T20" s="9" t="str">
        <f t="shared" si="1"/>
        <v/>
      </c>
      <c r="U20" s="9" t="str">
        <f t="shared" si="10"/>
        <v/>
      </c>
      <c r="V20" s="9" t="str">
        <f t="shared" si="9"/>
        <v/>
      </c>
    </row>
    <row r="21" spans="1:22" s="9" customFormat="1" ht="15" x14ac:dyDescent="0.2">
      <c r="A21" s="9" t="str">
        <f t="shared" si="3"/>
        <v/>
      </c>
      <c r="B21" s="8">
        <v>96</v>
      </c>
      <c r="C21" s="8" t="str">
        <f>VLOOKUP(B21,FLIGHTS!$G$3:$H$38,2,FALSE)</f>
        <v/>
      </c>
      <c r="D21" s="8"/>
      <c r="E21" s="40" t="str">
        <f>IF((VLOOKUP($C21,'Day-1'!$K$5:$S$40,2,FALSE)="A"),MAX('Day-1'!S5:S40),VLOOKUP($C21,'Day-1'!$K$5:$S$40,9,FALSE))</f>
        <v xml:space="preserve"> </v>
      </c>
      <c r="F21" s="40" t="e">
        <f>IF((VLOOKUP($C21,'Day-2'!$K$5:$S$40,2,FALSE)="A"),MAX('Day-2'!S5:S40),VLOOKUP($C21,'Day-2'!$K$5:$S$40,9,FALSE))</f>
        <v>#N/A</v>
      </c>
      <c r="G21" s="40" t="e">
        <f>IF((VLOOKUP($C21,'Day-3'!$K$5:$S$40,2,FALSE)="A"),MAX('Day-3'!S5:S40),VLOOKUP($C21,'Day-3'!$K$5:$S$40,9,FALSE))</f>
        <v>#N/A</v>
      </c>
      <c r="H21" s="31"/>
      <c r="I21" s="44" t="str">
        <f t="shared" si="4"/>
        <v/>
      </c>
      <c r="J21" s="34" t="e">
        <f t="shared" si="5"/>
        <v>#VALUE!</v>
      </c>
      <c r="K21" s="8" t="e">
        <f>IF(VLOOKUP(C21,'Day-1'!$K$5:$T$40,10,FALSE)&gt;O$3," ",VLOOKUP(C21,'Day-1'!$K$5:$T$40,10,FALSE))</f>
        <v>#N/A</v>
      </c>
      <c r="L21" s="8" t="e">
        <f t="shared" si="6"/>
        <v>#N/A</v>
      </c>
      <c r="M21" s="8" t="e">
        <f>IF(VLOOKUP(C21,'Day-2'!$K$5:$T$40,10,FALSE)&gt;O$3," ",VLOOKUP(C21,'Day-2'!$K$5:$T$40,10,FALSE))</f>
        <v>#N/A</v>
      </c>
      <c r="N21" s="8" t="e">
        <f t="shared" si="7"/>
        <v>#N/A</v>
      </c>
      <c r="O21" s="8" t="e">
        <f>IF(VLOOKUP(C21,'Day-3'!$K$5:$T$40,10,FALSE)&gt;O$3," ",VLOOKUP(C21,'Day-3'!$K$5:$T$40,10,FALSE))</f>
        <v>#N/A</v>
      </c>
      <c r="P21" s="8" t="str">
        <f t="shared" si="0"/>
        <v/>
      </c>
      <c r="Q21" s="8" t="str">
        <f t="shared" si="8"/>
        <v xml:space="preserve"> </v>
      </c>
      <c r="S21" s="9">
        <f>IF(C21=0," ",IF(COUNTIF($Q$6:$Q$41,$Q21)&gt;1,MAX($S$5:$S20)+0.01,0))</f>
        <v>0.15</v>
      </c>
      <c r="T21" s="9" t="str">
        <f t="shared" si="1"/>
        <v/>
      </c>
      <c r="U21" s="9" t="str">
        <f t="shared" si="10"/>
        <v/>
      </c>
      <c r="V21" s="9" t="str">
        <f t="shared" si="9"/>
        <v/>
      </c>
    </row>
    <row r="22" spans="1:22" s="9" customFormat="1" ht="15" x14ac:dyDescent="0.2">
      <c r="A22" s="9" t="str">
        <f t="shared" si="3"/>
        <v/>
      </c>
      <c r="B22" s="8">
        <v>97</v>
      </c>
      <c r="C22" s="8" t="str">
        <f>VLOOKUP(B22,FLIGHTS!$G$3:$H$38,2,FALSE)</f>
        <v/>
      </c>
      <c r="D22" s="8"/>
      <c r="E22" s="40" t="str">
        <f>IF((VLOOKUP($C22,'Day-1'!$K$5:$S$40,2,FALSE)="A"),MAX('Day-1'!S5:S40),VLOOKUP($C22,'Day-1'!$K$5:$S$40,9,FALSE))</f>
        <v xml:space="preserve"> </v>
      </c>
      <c r="F22" s="40" t="e">
        <f>IF((VLOOKUP($C22,'Day-2'!$K$5:$S$40,2,FALSE)="A"),MAX('Day-2'!S5:S40),VLOOKUP($C22,'Day-2'!$K$5:$S$40,9,FALSE))</f>
        <v>#N/A</v>
      </c>
      <c r="G22" s="40" t="e">
        <f>IF((VLOOKUP($C22,'Day-3'!$K$5:$S$40,2,FALSE)="A"),MAX('Day-3'!S5:S40),VLOOKUP($C22,'Day-3'!$K$5:$S$40,9,FALSE))</f>
        <v>#N/A</v>
      </c>
      <c r="H22" s="31"/>
      <c r="I22" s="44" t="str">
        <f t="shared" si="4"/>
        <v/>
      </c>
      <c r="J22" s="34" t="e">
        <f t="shared" si="5"/>
        <v>#VALUE!</v>
      </c>
      <c r="K22" s="8" t="e">
        <f>IF(VLOOKUP(C22,'Day-1'!$K$5:$T$40,10,FALSE)&gt;O$3," ",VLOOKUP(C22,'Day-1'!$K$5:$T$40,10,FALSE))</f>
        <v>#N/A</v>
      </c>
      <c r="L22" s="8" t="e">
        <f t="shared" si="6"/>
        <v>#N/A</v>
      </c>
      <c r="M22" s="8" t="e">
        <f>IF(VLOOKUP(C22,'Day-2'!$K$5:$T$40,10,FALSE)&gt;O$3," ",VLOOKUP(C22,'Day-2'!$K$5:$T$40,10,FALSE))</f>
        <v>#N/A</v>
      </c>
      <c r="N22" s="8" t="e">
        <f t="shared" si="7"/>
        <v>#N/A</v>
      </c>
      <c r="O22" s="8" t="e">
        <f>IF(VLOOKUP(C22,'Day-3'!$K$5:$T$40,10,FALSE)&gt;O$3," ",VLOOKUP(C22,'Day-3'!$K$5:$T$40,10,FALSE))</f>
        <v>#N/A</v>
      </c>
      <c r="P22" s="8" t="str">
        <f t="shared" si="0"/>
        <v/>
      </c>
      <c r="Q22" s="8" t="str">
        <f t="shared" si="8"/>
        <v xml:space="preserve"> </v>
      </c>
      <c r="S22" s="9">
        <f>IF(C22=0," ",IF(COUNTIF($Q$6:$Q$41,$Q22)&gt;1,MAX($S$5:$S21)+0.01,0))</f>
        <v>0.16</v>
      </c>
      <c r="T22" s="9" t="str">
        <f t="shared" si="1"/>
        <v/>
      </c>
      <c r="U22" s="9" t="str">
        <f t="shared" si="10"/>
        <v/>
      </c>
      <c r="V22" s="9" t="str">
        <f t="shared" si="9"/>
        <v/>
      </c>
    </row>
    <row r="23" spans="1:22" s="9" customFormat="1" ht="15" x14ac:dyDescent="0.2">
      <c r="A23" s="9" t="str">
        <f t="shared" si="3"/>
        <v/>
      </c>
      <c r="B23" s="8">
        <v>98</v>
      </c>
      <c r="C23" s="8" t="str">
        <f>VLOOKUP(B23,FLIGHTS!$G$3:$H$38,2,FALSE)</f>
        <v/>
      </c>
      <c r="D23" s="8"/>
      <c r="E23" s="40" t="str">
        <f>IF((VLOOKUP($C23,'Day-1'!$K$5:$S$40,2,FALSE)="A"),MAX('Day-1'!S5:S40),VLOOKUP($C23,'Day-1'!$K$5:$S$40,9,FALSE))</f>
        <v xml:space="preserve"> </v>
      </c>
      <c r="F23" s="40" t="e">
        <f>IF((VLOOKUP($C23,'Day-2'!$K$5:$S$40,2,FALSE)="A"),MAX('Day-2'!S5:S40),VLOOKUP($C23,'Day-2'!$K$5:$S$40,9,FALSE))</f>
        <v>#N/A</v>
      </c>
      <c r="G23" s="40" t="e">
        <f>IF((VLOOKUP($C23,'Day-3'!$K$5:$S$40,2,FALSE)="A"),MAX('Day-3'!S5:S40),VLOOKUP($C23,'Day-3'!$K$5:$S$40,9,FALSE))</f>
        <v>#N/A</v>
      </c>
      <c r="H23" s="31"/>
      <c r="I23" s="44" t="str">
        <f t="shared" si="4"/>
        <v/>
      </c>
      <c r="J23" s="34" t="e">
        <f t="shared" si="5"/>
        <v>#VALUE!</v>
      </c>
      <c r="K23" s="8" t="e">
        <f>IF(VLOOKUP(C23,'Day-1'!$K$5:$T$40,10,FALSE)&gt;O$3," ",VLOOKUP(C23,'Day-1'!$K$5:$T$40,10,FALSE))</f>
        <v>#N/A</v>
      </c>
      <c r="L23" s="8" t="e">
        <f t="shared" si="6"/>
        <v>#N/A</v>
      </c>
      <c r="M23" s="8" t="e">
        <f>IF(VLOOKUP(C23,'Day-2'!$K$5:$T$40,10,FALSE)&gt;O$3," ",VLOOKUP(C23,'Day-2'!$K$5:$T$40,10,FALSE))</f>
        <v>#N/A</v>
      </c>
      <c r="N23" s="8" t="e">
        <f t="shared" si="7"/>
        <v>#N/A</v>
      </c>
      <c r="O23" s="8" t="e">
        <f>IF(VLOOKUP(C23,'Day-3'!$K$5:$T$40,10,FALSE)&gt;O$3," ",VLOOKUP(C23,'Day-3'!$K$5:$T$40,10,FALSE))</f>
        <v>#N/A</v>
      </c>
      <c r="P23" s="8" t="str">
        <f t="shared" si="0"/>
        <v/>
      </c>
      <c r="Q23" s="8" t="str">
        <f t="shared" si="8"/>
        <v xml:space="preserve"> </v>
      </c>
      <c r="S23" s="9">
        <f>IF(C23=0," ",IF(COUNTIF($Q$6:$Q$41,$Q23)&gt;1,MAX($S$5:$S22)+0.01,0))</f>
        <v>0.17</v>
      </c>
      <c r="T23" s="9" t="str">
        <f t="shared" si="1"/>
        <v/>
      </c>
      <c r="U23" s="9" t="str">
        <f t="shared" si="10"/>
        <v/>
      </c>
      <c r="V23" s="9" t="str">
        <f t="shared" si="9"/>
        <v/>
      </c>
    </row>
    <row r="24" spans="1:22" s="9" customFormat="1" ht="15" x14ac:dyDescent="0.2">
      <c r="A24" s="9" t="str">
        <f t="shared" si="3"/>
        <v/>
      </c>
      <c r="B24" s="8">
        <v>99</v>
      </c>
      <c r="C24" s="8" t="str">
        <f>VLOOKUP(B24,FLIGHTS!$G$3:$H$38,2,FALSE)</f>
        <v/>
      </c>
      <c r="D24" s="8"/>
      <c r="E24" s="40" t="str">
        <f>IF((VLOOKUP($C24,'Day-1'!$K$5:$S$40,2,FALSE)="A"),MAX('Day-1'!S5:S40),VLOOKUP($C24,'Day-1'!$K$5:$S$40,9,FALSE))</f>
        <v xml:space="preserve"> </v>
      </c>
      <c r="F24" s="40" t="e">
        <f>IF((VLOOKUP($C24,'Day-2'!$K$5:$S$40,2,FALSE)="A"),MAX('Day-2'!S5:S40),VLOOKUP($C24,'Day-2'!$K$5:$S$40,9,FALSE))</f>
        <v>#N/A</v>
      </c>
      <c r="G24" s="40" t="e">
        <f>IF((VLOOKUP($C24,'Day-3'!$K$5:$S$40,2,FALSE)="A"),MAX('Day-3'!S5:S40),VLOOKUP($C24,'Day-3'!$K$5:$S$40,9,FALSE))</f>
        <v>#N/A</v>
      </c>
      <c r="H24" s="31"/>
      <c r="I24" s="44" t="str">
        <f t="shared" si="4"/>
        <v/>
      </c>
      <c r="J24" s="34" t="e">
        <f t="shared" si="5"/>
        <v>#VALUE!</v>
      </c>
      <c r="K24" s="8" t="e">
        <f>IF(VLOOKUP(C24,'Day-1'!$K$5:$T$40,10,FALSE)&gt;O$3," ",VLOOKUP(C24,'Day-1'!$K$5:$T$40,10,FALSE))</f>
        <v>#N/A</v>
      </c>
      <c r="L24" s="8" t="e">
        <f t="shared" si="6"/>
        <v>#N/A</v>
      </c>
      <c r="M24" s="8" t="e">
        <f>IF(VLOOKUP(C24,'Day-2'!$K$5:$T$40,10,FALSE)&gt;O$3," ",VLOOKUP(C24,'Day-2'!$K$5:$T$40,10,FALSE))</f>
        <v>#N/A</v>
      </c>
      <c r="N24" s="8" t="e">
        <f t="shared" si="7"/>
        <v>#N/A</v>
      </c>
      <c r="O24" s="8" t="e">
        <f>IF(VLOOKUP(C24,'Day-3'!$K$5:$T$40,10,FALSE)&gt;O$3," ",VLOOKUP(C24,'Day-3'!$K$5:$T$40,10,FALSE))</f>
        <v>#N/A</v>
      </c>
      <c r="P24" s="8" t="str">
        <f t="shared" si="0"/>
        <v/>
      </c>
      <c r="Q24" s="8" t="str">
        <f t="shared" si="8"/>
        <v xml:space="preserve"> </v>
      </c>
      <c r="S24" s="9">
        <f>IF(C24=0," ",IF(COUNTIF($Q$6:$Q$41,$Q24)&gt;1,MAX($S$5:$S23)+0.01,0))</f>
        <v>0.18</v>
      </c>
      <c r="T24" s="9" t="str">
        <f t="shared" si="1"/>
        <v/>
      </c>
      <c r="U24" s="9" t="str">
        <f t="shared" si="10"/>
        <v/>
      </c>
      <c r="V24" s="9" t="str">
        <f t="shared" si="9"/>
        <v/>
      </c>
    </row>
    <row r="25" spans="1:22" s="9" customFormat="1" ht="15" x14ac:dyDescent="0.2">
      <c r="A25" s="9" t="str">
        <f t="shared" si="3"/>
        <v/>
      </c>
      <c r="B25" s="8">
        <v>100</v>
      </c>
      <c r="C25" s="8" t="str">
        <f>VLOOKUP(B25,FLIGHTS!$G$3:$H$38,2,FALSE)</f>
        <v/>
      </c>
      <c r="D25" s="8"/>
      <c r="E25" s="40" t="str">
        <f>IF((VLOOKUP($C25,'Day-1'!$K$5:$S$40,2,FALSE)="A"),MAX('Day-1'!S5:S40),VLOOKUP($C25,'Day-1'!$K$5:$S$40,9,FALSE))</f>
        <v xml:space="preserve"> </v>
      </c>
      <c r="F25" s="40" t="e">
        <f>IF((VLOOKUP($C25,'Day-2'!$K$5:$S$40,2,FALSE)="A"),MAX('Day-2'!S5:S40),VLOOKUP($C25,'Day-2'!$K$5:$S$40,9,FALSE))</f>
        <v>#N/A</v>
      </c>
      <c r="G25" s="40" t="e">
        <f>IF((VLOOKUP($C25,'Day-3'!$K$5:$S$40,2,FALSE)="A"),MAX('Day-3'!S5:S40),VLOOKUP($C25,'Day-3'!$K$5:$S$40,9,FALSE))</f>
        <v>#N/A</v>
      </c>
      <c r="H25" s="31"/>
      <c r="I25" s="44" t="str">
        <f t="shared" si="4"/>
        <v/>
      </c>
      <c r="J25" s="34" t="e">
        <f t="shared" si="5"/>
        <v>#VALUE!</v>
      </c>
      <c r="K25" s="8" t="e">
        <f>IF(VLOOKUP(C25,'Day-1'!$K$5:$T$40,10,FALSE)&gt;O$3," ",VLOOKUP(C25,'Day-1'!$K$5:$T$40,10,FALSE))</f>
        <v>#N/A</v>
      </c>
      <c r="L25" s="8" t="e">
        <f t="shared" si="6"/>
        <v>#N/A</v>
      </c>
      <c r="M25" s="8" t="e">
        <f>IF(VLOOKUP(C25,'Day-2'!$K$5:$T$40,10,FALSE)&gt;O$3," ",VLOOKUP(C25,'Day-2'!$K$5:$T$40,10,FALSE))</f>
        <v>#N/A</v>
      </c>
      <c r="N25" s="8" t="e">
        <f t="shared" si="7"/>
        <v>#N/A</v>
      </c>
      <c r="O25" s="8" t="e">
        <f>IF(VLOOKUP(C25,'Day-3'!$K$5:$T$40,10,FALSE)&gt;O$3," ",VLOOKUP(C25,'Day-3'!$K$5:$T$40,10,FALSE))</f>
        <v>#N/A</v>
      </c>
      <c r="P25" s="8" t="str">
        <f t="shared" si="0"/>
        <v/>
      </c>
      <c r="Q25" s="8" t="str">
        <f t="shared" si="8"/>
        <v xml:space="preserve"> </v>
      </c>
      <c r="S25" s="9">
        <f>IF(C25=0," ",IF(COUNTIF($Q$6:$Q$41,$Q25)&gt;1,MAX($S$5:$S24)+0.01,0))</f>
        <v>0.19</v>
      </c>
      <c r="T25" s="9" t="str">
        <f t="shared" si="1"/>
        <v/>
      </c>
      <c r="U25" s="9" t="str">
        <f t="shared" si="10"/>
        <v/>
      </c>
      <c r="V25" s="9" t="str">
        <f t="shared" si="9"/>
        <v/>
      </c>
    </row>
    <row r="26" spans="1:22" s="9" customFormat="1" ht="15" x14ac:dyDescent="0.2">
      <c r="A26" s="9" t="str">
        <f t="shared" si="3"/>
        <v/>
      </c>
      <c r="B26" s="8">
        <v>101</v>
      </c>
      <c r="C26" s="8" t="str">
        <f>VLOOKUP(B26,FLIGHTS!$G$3:$H$38,2,FALSE)</f>
        <v/>
      </c>
      <c r="D26" s="8"/>
      <c r="E26" s="40" t="str">
        <f>IF((VLOOKUP($C26,'Day-1'!$K$5:$S$40,2,FALSE)="A"),MAX('Day-1'!S5:S40),VLOOKUP($C26,'Day-1'!$K$5:$S$40,9,FALSE))</f>
        <v xml:space="preserve"> </v>
      </c>
      <c r="F26" s="40" t="e">
        <f>IF((VLOOKUP($C26,'Day-2'!$K$5:$S$40,2,FALSE)="A"),MAX('Day-2'!S5:S40),VLOOKUP($C26,'Day-2'!$K$5:$S$40,9,FALSE))</f>
        <v>#N/A</v>
      </c>
      <c r="G26" s="40" t="e">
        <f>IF((VLOOKUP($C26,'Day-3'!$K$5:$S$40,2,FALSE)="A"),MAX('Day-3'!S5:S40),VLOOKUP($C26,'Day-3'!$K$5:$S$40,9,FALSE))</f>
        <v>#N/A</v>
      </c>
      <c r="H26" s="31"/>
      <c r="I26" s="44" t="str">
        <f t="shared" si="4"/>
        <v/>
      </c>
      <c r="J26" s="34" t="e">
        <f t="shared" si="5"/>
        <v>#VALUE!</v>
      </c>
      <c r="K26" s="8" t="e">
        <f>IF(VLOOKUP(C26,'Day-1'!$K$5:$T$40,10,FALSE)&gt;O$3," ",VLOOKUP(C26,'Day-1'!$K$5:$T$40,10,FALSE))</f>
        <v>#N/A</v>
      </c>
      <c r="L26" s="8" t="e">
        <f t="shared" si="6"/>
        <v>#N/A</v>
      </c>
      <c r="M26" s="8" t="e">
        <f>IF(VLOOKUP(C26,'Day-2'!$K$5:$T$40,10,FALSE)&gt;O$3," ",VLOOKUP(C26,'Day-2'!$K$5:$T$40,10,FALSE))</f>
        <v>#N/A</v>
      </c>
      <c r="N26" s="8" t="e">
        <f t="shared" si="7"/>
        <v>#N/A</v>
      </c>
      <c r="O26" s="8" t="e">
        <f>IF(VLOOKUP(C26,'Day-3'!$K$5:$T$40,10,FALSE)&gt;O$3," ",VLOOKUP(C26,'Day-3'!$K$5:$T$40,10,FALSE))</f>
        <v>#N/A</v>
      </c>
      <c r="P26" s="8" t="str">
        <f t="shared" si="0"/>
        <v/>
      </c>
      <c r="Q26" s="8" t="str">
        <f t="shared" si="8"/>
        <v xml:space="preserve"> </v>
      </c>
      <c r="S26" s="9">
        <f>IF(C26=0," ",IF(COUNTIF($Q$6:$Q$41,$Q26)&gt;1,MAX($S$5:$S25)+0.01,0))</f>
        <v>0.2</v>
      </c>
      <c r="T26" s="9" t="str">
        <f t="shared" si="1"/>
        <v/>
      </c>
      <c r="U26" s="9" t="str">
        <f t="shared" si="10"/>
        <v/>
      </c>
      <c r="V26" s="9" t="str">
        <f t="shared" si="9"/>
        <v/>
      </c>
    </row>
    <row r="27" spans="1:22" s="9" customFormat="1" ht="15" x14ac:dyDescent="0.2">
      <c r="A27" s="9" t="str">
        <f t="shared" si="3"/>
        <v/>
      </c>
      <c r="B27" s="8">
        <v>102</v>
      </c>
      <c r="C27" s="8" t="str">
        <f>VLOOKUP(B27,FLIGHTS!$G$3:$H$38,2,FALSE)</f>
        <v/>
      </c>
      <c r="D27" s="8"/>
      <c r="E27" s="40" t="str">
        <f>IF((VLOOKUP($C27,'Day-1'!$K$5:$S$40,2,FALSE)="A"),MAX('Day-1'!S5:S40),VLOOKUP($C27,'Day-1'!$K$5:$S$40,9,FALSE))</f>
        <v xml:space="preserve"> </v>
      </c>
      <c r="F27" s="40" t="e">
        <f>IF((VLOOKUP($C27,'Day-2'!$K$5:$S$40,2,FALSE)="A"),MAX('Day-2'!S5:S40),VLOOKUP($C27,'Day-2'!$K$5:$S$40,9,FALSE))</f>
        <v>#N/A</v>
      </c>
      <c r="G27" s="40" t="e">
        <f>IF((VLOOKUP($C27,'Day-3'!$K$5:$S$40,2,FALSE)="A"),MAX('Day-3'!S5:S40),VLOOKUP($C27,'Day-3'!$K$5:$S$40,9,FALSE))</f>
        <v>#N/A</v>
      </c>
      <c r="H27" s="31"/>
      <c r="I27" s="44" t="str">
        <f t="shared" si="4"/>
        <v/>
      </c>
      <c r="J27" s="34" t="e">
        <f t="shared" si="5"/>
        <v>#VALUE!</v>
      </c>
      <c r="K27" s="8" t="e">
        <f>IF(VLOOKUP(C27,'Day-1'!$K$5:$T$40,10,FALSE)&gt;O$3," ",VLOOKUP(C27,'Day-1'!$K$5:$T$40,10,FALSE))</f>
        <v>#N/A</v>
      </c>
      <c r="L27" s="8" t="e">
        <f t="shared" si="6"/>
        <v>#N/A</v>
      </c>
      <c r="M27" s="8" t="e">
        <f>IF(VLOOKUP(C27,'Day-2'!$K$5:$T$40,10,FALSE)&gt;O$3," ",VLOOKUP(C27,'Day-2'!$K$5:$T$40,10,FALSE))</f>
        <v>#N/A</v>
      </c>
      <c r="N27" s="8" t="e">
        <f t="shared" si="7"/>
        <v>#N/A</v>
      </c>
      <c r="O27" s="8" t="e">
        <f>IF(VLOOKUP(C27,'Day-3'!$K$5:$T$40,10,FALSE)&gt;O$3," ",VLOOKUP(C27,'Day-3'!$K$5:$T$40,10,FALSE))</f>
        <v>#N/A</v>
      </c>
      <c r="P27" s="8" t="str">
        <f t="shared" si="0"/>
        <v/>
      </c>
      <c r="Q27" s="8" t="str">
        <f t="shared" si="8"/>
        <v xml:space="preserve"> </v>
      </c>
      <c r="S27" s="9">
        <f>IF(C27=0," ",IF(COUNTIF($Q$6:$Q$41,$Q27)&gt;1,MAX($S$5:$S26)+0.01,0))</f>
        <v>0.21</v>
      </c>
      <c r="T27" s="9" t="str">
        <f t="shared" si="1"/>
        <v/>
      </c>
      <c r="U27" s="9" t="str">
        <f t="shared" si="10"/>
        <v/>
      </c>
      <c r="V27" s="9" t="str">
        <f t="shared" si="9"/>
        <v/>
      </c>
    </row>
    <row r="28" spans="1:22" s="9" customFormat="1" ht="15" x14ac:dyDescent="0.2">
      <c r="A28" s="9" t="str">
        <f t="shared" si="3"/>
        <v/>
      </c>
      <c r="B28" s="8">
        <v>103</v>
      </c>
      <c r="C28" s="8" t="str">
        <f>VLOOKUP(B28,FLIGHTS!$G$3:$H$38,2,FALSE)</f>
        <v/>
      </c>
      <c r="D28" s="8"/>
      <c r="E28" s="40" t="str">
        <f>IF((VLOOKUP($C28,'Day-1'!$K$5:$S$40,2,FALSE)="A"),MAX('Day-1'!S5:S40),VLOOKUP($C28,'Day-1'!$K$5:$S$40,9,FALSE))</f>
        <v xml:space="preserve"> </v>
      </c>
      <c r="F28" s="40" t="e">
        <f>IF((VLOOKUP($C28,'Day-2'!$K$5:$S$40,2,FALSE)="A"),MAX('Day-2'!S5:S40),VLOOKUP($C28,'Day-2'!$K$5:$S$40,9,FALSE))</f>
        <v>#N/A</v>
      </c>
      <c r="G28" s="40" t="e">
        <f>IF((VLOOKUP($C28,'Day-3'!$K$5:$S$40,2,FALSE)="A"),MAX('Day-3'!S5:S40),VLOOKUP($C28,'Day-3'!$K$5:$S$40,9,FALSE))</f>
        <v>#N/A</v>
      </c>
      <c r="H28" s="31"/>
      <c r="I28" s="44" t="str">
        <f t="shared" si="4"/>
        <v/>
      </c>
      <c r="J28" s="34" t="e">
        <f t="shared" si="5"/>
        <v>#VALUE!</v>
      </c>
      <c r="K28" s="8" t="e">
        <f>IF(VLOOKUP(C28,'Day-1'!$K$5:$T$40,10,FALSE)&gt;O$3," ",VLOOKUP(C28,'Day-1'!$K$5:$T$40,10,FALSE))</f>
        <v>#N/A</v>
      </c>
      <c r="L28" s="8" t="e">
        <f t="shared" si="6"/>
        <v>#N/A</v>
      </c>
      <c r="M28" s="8" t="e">
        <f>IF(VLOOKUP(C28,'Day-2'!$K$5:$T$40,10,FALSE)&gt;O$3," ",VLOOKUP(C28,'Day-2'!$K$5:$T$40,10,FALSE))</f>
        <v>#N/A</v>
      </c>
      <c r="N28" s="8" t="e">
        <f t="shared" si="7"/>
        <v>#N/A</v>
      </c>
      <c r="O28" s="8" t="e">
        <f>IF(VLOOKUP(C28,'Day-3'!$K$5:$T$40,10,FALSE)&gt;O$3," ",VLOOKUP(C28,'Day-3'!$K$5:$T$40,10,FALSE))</f>
        <v>#N/A</v>
      </c>
      <c r="P28" s="8" t="str">
        <f t="shared" si="0"/>
        <v/>
      </c>
      <c r="Q28" s="8" t="str">
        <f t="shared" si="8"/>
        <v xml:space="preserve"> </v>
      </c>
      <c r="S28" s="9">
        <f>IF(C28=0," ",IF(COUNTIF($Q$6:$Q$41,$Q28)&gt;1,MAX($S$5:$S27)+0.01,0))</f>
        <v>0.22</v>
      </c>
      <c r="T28" s="9" t="str">
        <f t="shared" si="1"/>
        <v/>
      </c>
      <c r="U28" s="9" t="str">
        <f t="shared" si="10"/>
        <v/>
      </c>
      <c r="V28" s="9" t="str">
        <f t="shared" si="9"/>
        <v/>
      </c>
    </row>
    <row r="29" spans="1:22" s="9" customFormat="1" ht="15" x14ac:dyDescent="0.2">
      <c r="A29" s="9" t="str">
        <f t="shared" si="3"/>
        <v/>
      </c>
      <c r="B29" s="8">
        <v>104</v>
      </c>
      <c r="C29" s="8" t="str">
        <f>VLOOKUP(B29,FLIGHTS!$G$3:$H$38,2,FALSE)</f>
        <v/>
      </c>
      <c r="D29" s="8"/>
      <c r="E29" s="40" t="str">
        <f>IF((VLOOKUP($C29,'Day-1'!$K$5:$S$40,2,FALSE)="A"),MAX('Day-1'!S5:S40),VLOOKUP($C29,'Day-1'!$K$5:$S$40,9,FALSE))</f>
        <v xml:space="preserve"> </v>
      </c>
      <c r="F29" s="40" t="e">
        <f>IF((VLOOKUP($C29,'Day-2'!$K$5:$S$40,2,FALSE)="A"),MAX('Day-2'!S5:S40),VLOOKUP($C29,'Day-2'!$K$5:$S$40,9,FALSE))</f>
        <v>#N/A</v>
      </c>
      <c r="G29" s="40" t="e">
        <f>IF((VLOOKUP($C29,'Day-3'!$K$5:$S$40,2,FALSE)="A"),MAX('Day-3'!S5:S40),VLOOKUP($C29,'Day-3'!$K$5:$S$40,9,FALSE))</f>
        <v>#N/A</v>
      </c>
      <c r="H29" s="31"/>
      <c r="I29" s="44" t="str">
        <f t="shared" si="4"/>
        <v/>
      </c>
      <c r="J29" s="34" t="e">
        <f t="shared" si="5"/>
        <v>#VALUE!</v>
      </c>
      <c r="K29" s="8" t="e">
        <f>IF(VLOOKUP(C29,'Day-1'!$K$5:$T$40,10,FALSE)&gt;O$3," ",VLOOKUP(C29,'Day-1'!$K$5:$T$40,10,FALSE))</f>
        <v>#N/A</v>
      </c>
      <c r="L29" s="8" t="e">
        <f t="shared" si="6"/>
        <v>#N/A</v>
      </c>
      <c r="M29" s="8" t="e">
        <f>IF(VLOOKUP(C29,'Day-2'!$K$5:$T$40,10,FALSE)&gt;O$3," ",VLOOKUP(C29,'Day-2'!$K$5:$T$40,10,FALSE))</f>
        <v>#N/A</v>
      </c>
      <c r="N29" s="8" t="e">
        <f t="shared" si="7"/>
        <v>#N/A</v>
      </c>
      <c r="O29" s="8" t="e">
        <f>IF(VLOOKUP(C29,'Day-3'!$K$5:$T$40,10,FALSE)&gt;O$3," ",VLOOKUP(C29,'Day-3'!$K$5:$T$40,10,FALSE))</f>
        <v>#N/A</v>
      </c>
      <c r="P29" s="8" t="str">
        <f t="shared" si="0"/>
        <v/>
      </c>
      <c r="Q29" s="8" t="str">
        <f t="shared" si="8"/>
        <v xml:space="preserve"> </v>
      </c>
      <c r="S29" s="9">
        <f>IF(C29=0," ",IF(COUNTIF($Q$6:$Q$41,$Q29)&gt;1,MAX($S$5:$S28)+0.01,0))</f>
        <v>0.23</v>
      </c>
      <c r="T29" s="9" t="str">
        <f t="shared" si="1"/>
        <v/>
      </c>
      <c r="U29" s="9" t="str">
        <f t="shared" si="10"/>
        <v/>
      </c>
      <c r="V29" s="9" t="str">
        <f t="shared" si="9"/>
        <v/>
      </c>
    </row>
    <row r="30" spans="1:22" s="9" customFormat="1" ht="15" x14ac:dyDescent="0.2">
      <c r="A30" s="9" t="str">
        <f t="shared" si="3"/>
        <v/>
      </c>
      <c r="B30" s="8">
        <v>105</v>
      </c>
      <c r="C30" s="8" t="str">
        <f>VLOOKUP(B30,FLIGHTS!$G$3:$H$38,2,FALSE)</f>
        <v/>
      </c>
      <c r="D30" s="8"/>
      <c r="E30" s="40" t="str">
        <f>IF((VLOOKUP($C30,'Day-1'!$K$5:$S$40,2,FALSE)="A"),MAX('Day-1'!S5:S40),VLOOKUP($C30,'Day-1'!$K$5:$S$40,9,FALSE))</f>
        <v xml:space="preserve"> </v>
      </c>
      <c r="F30" s="40" t="e">
        <f>IF((VLOOKUP($C30,'Day-2'!$K$5:$S$40,2,FALSE)="A"),MAX('Day-2'!S5:S40),VLOOKUP($C30,'Day-2'!$K$5:$S$40,9,FALSE))</f>
        <v>#N/A</v>
      </c>
      <c r="G30" s="40" t="e">
        <f>IF((VLOOKUP($C30,'Day-3'!$K$5:$S$40,2,FALSE)="A"),MAX('Day-3'!S5:S40),VLOOKUP($C30,'Day-3'!$K$5:$S$40,9,FALSE))</f>
        <v>#N/A</v>
      </c>
      <c r="H30" s="31"/>
      <c r="I30" s="44" t="str">
        <f t="shared" si="4"/>
        <v/>
      </c>
      <c r="J30" s="34" t="e">
        <f t="shared" si="5"/>
        <v>#VALUE!</v>
      </c>
      <c r="K30" s="8" t="e">
        <f>IF(VLOOKUP(C30,'Day-1'!$K$5:$T$40,10,FALSE)&gt;O$3," ",VLOOKUP(C30,'Day-1'!$K$5:$T$40,10,FALSE))</f>
        <v>#N/A</v>
      </c>
      <c r="L30" s="8" t="e">
        <f t="shared" si="6"/>
        <v>#N/A</v>
      </c>
      <c r="M30" s="8" t="e">
        <f>IF(VLOOKUP(C30,'Day-2'!$K$5:$T$40,10,FALSE)&gt;O$3," ",VLOOKUP(C30,'Day-2'!$K$5:$T$40,10,FALSE))</f>
        <v>#N/A</v>
      </c>
      <c r="N30" s="8" t="e">
        <f t="shared" si="7"/>
        <v>#N/A</v>
      </c>
      <c r="O30" s="8" t="e">
        <f>IF(VLOOKUP(C30,'Day-3'!$K$5:$T$40,10,FALSE)&gt;O$3," ",VLOOKUP(C30,'Day-3'!$K$5:$T$40,10,FALSE))</f>
        <v>#N/A</v>
      </c>
      <c r="P30" s="8" t="str">
        <f t="shared" si="0"/>
        <v/>
      </c>
      <c r="Q30" s="8" t="str">
        <f t="shared" si="8"/>
        <v xml:space="preserve"> </v>
      </c>
      <c r="S30" s="9">
        <f>IF(C30=0," ",IF(COUNTIF($Q$6:$Q$41,$Q30)&gt;1,MAX($S$5:$S29)+0.01,0))</f>
        <v>0.24</v>
      </c>
      <c r="T30" s="9" t="str">
        <f t="shared" si="1"/>
        <v/>
      </c>
      <c r="U30" s="9" t="str">
        <f t="shared" si="10"/>
        <v/>
      </c>
      <c r="V30" s="9" t="str">
        <f t="shared" si="9"/>
        <v/>
      </c>
    </row>
    <row r="31" spans="1:22" s="9" customFormat="1" ht="15" x14ac:dyDescent="0.2">
      <c r="A31" s="9" t="str">
        <f t="shared" si="3"/>
        <v/>
      </c>
      <c r="B31" s="8">
        <v>106</v>
      </c>
      <c r="C31" s="8" t="str">
        <f>VLOOKUP(B31,FLIGHTS!$G$3:$H$38,2,FALSE)</f>
        <v/>
      </c>
      <c r="D31" s="8"/>
      <c r="E31" s="40" t="str">
        <f>IF((VLOOKUP($C31,'Day-1'!$K$5:$S$40,2,FALSE)="A"),MAX('Day-1'!S5:S40),VLOOKUP($C31,'Day-1'!$K$5:$S$40,9,FALSE))</f>
        <v xml:space="preserve"> </v>
      </c>
      <c r="F31" s="40" t="e">
        <f>IF((VLOOKUP($C31,'Day-2'!$K$5:$S$40,2,FALSE)="A"),MAX('Day-2'!S5:S40),VLOOKUP($C31,'Day-2'!$K$5:$S$40,9,FALSE))</f>
        <v>#N/A</v>
      </c>
      <c r="G31" s="40" t="e">
        <f>IF((VLOOKUP($C31,'Day-3'!$K$5:$S$40,2,FALSE)="A"),MAX('Day-3'!S5:S40),VLOOKUP($C31,'Day-3'!$K$5:$S$40,9,FALSE))</f>
        <v>#N/A</v>
      </c>
      <c r="H31" s="31"/>
      <c r="I31" s="44" t="str">
        <f t="shared" si="4"/>
        <v/>
      </c>
      <c r="J31" s="34" t="e">
        <f t="shared" si="5"/>
        <v>#VALUE!</v>
      </c>
      <c r="K31" s="8" t="e">
        <f>IF(VLOOKUP(C31,'Day-1'!$K$5:$T$40,10,FALSE)&gt;O$3," ",VLOOKUP(C31,'Day-1'!$K$5:$T$40,10,FALSE))</f>
        <v>#N/A</v>
      </c>
      <c r="L31" s="8" t="e">
        <f t="shared" si="6"/>
        <v>#N/A</v>
      </c>
      <c r="M31" s="8" t="e">
        <f>IF(VLOOKUP(C31,'Day-2'!$K$5:$T$40,10,FALSE)&gt;O$3," ",VLOOKUP(C31,'Day-2'!$K$5:$T$40,10,FALSE))</f>
        <v>#N/A</v>
      </c>
      <c r="N31" s="8" t="e">
        <f t="shared" si="7"/>
        <v>#N/A</v>
      </c>
      <c r="O31" s="8" t="e">
        <f>IF(VLOOKUP(C31,'Day-3'!$K$5:$T$40,10,FALSE)&gt;O$3," ",VLOOKUP(C31,'Day-3'!$K$5:$T$40,10,FALSE))</f>
        <v>#N/A</v>
      </c>
      <c r="P31" s="8" t="str">
        <f t="shared" si="0"/>
        <v/>
      </c>
      <c r="Q31" s="8" t="str">
        <f t="shared" si="8"/>
        <v xml:space="preserve"> </v>
      </c>
      <c r="S31" s="9">
        <f>IF(C31=0," ",IF(COUNTIF($Q$6:$Q$41,$Q31)&gt;1,MAX($S$5:$S30)+0.01,0))</f>
        <v>0.25</v>
      </c>
      <c r="T31" s="9" t="str">
        <f t="shared" si="1"/>
        <v/>
      </c>
      <c r="U31" s="9" t="str">
        <f t="shared" si="10"/>
        <v/>
      </c>
      <c r="V31" s="9" t="str">
        <f t="shared" si="9"/>
        <v/>
      </c>
    </row>
    <row r="32" spans="1:22" s="9" customFormat="1" ht="15" x14ac:dyDescent="0.2">
      <c r="A32" s="9" t="str">
        <f t="shared" si="3"/>
        <v/>
      </c>
      <c r="B32" s="8">
        <v>107</v>
      </c>
      <c r="C32" s="8" t="str">
        <f>VLOOKUP(B32,FLIGHTS!$G$3:$H$38,2,FALSE)</f>
        <v/>
      </c>
      <c r="D32" s="8"/>
      <c r="E32" s="40" t="str">
        <f>IF((VLOOKUP($C32,'Day-1'!$K$5:$S$40,2,FALSE)="A"),MAX('Day-1'!S5:S40),VLOOKUP($C32,'Day-1'!$K$5:$S$40,9,FALSE))</f>
        <v xml:space="preserve"> </v>
      </c>
      <c r="F32" s="40" t="e">
        <f>IF((VLOOKUP($C32,'Day-2'!$K$5:$S$40,2,FALSE)="A"),MAX('Day-2'!S5:S40),VLOOKUP($C32,'Day-2'!$K$5:$S$40,9,FALSE))</f>
        <v>#N/A</v>
      </c>
      <c r="G32" s="40" t="e">
        <f>IF((VLOOKUP($C32,'Day-3'!$K$5:$S$40,2,FALSE)="A"),MAX('Day-3'!S5:S40),VLOOKUP($C32,'Day-3'!$K$5:$S$40,9,FALSE))</f>
        <v>#N/A</v>
      </c>
      <c r="H32" s="31"/>
      <c r="I32" s="44" t="str">
        <f t="shared" si="4"/>
        <v/>
      </c>
      <c r="J32" s="34" t="e">
        <f t="shared" si="5"/>
        <v>#VALUE!</v>
      </c>
      <c r="K32" s="8" t="e">
        <f>IF(VLOOKUP(C32,'Day-1'!$K$5:$T$40,10,FALSE)&gt;O$3," ",VLOOKUP(C32,'Day-1'!$K$5:$T$40,10,FALSE))</f>
        <v>#N/A</v>
      </c>
      <c r="L32" s="8" t="e">
        <f t="shared" si="6"/>
        <v>#N/A</v>
      </c>
      <c r="M32" s="8" t="e">
        <f>IF(VLOOKUP(C32,'Day-2'!$K$5:$T$40,10,FALSE)&gt;O$3," ",VLOOKUP(C32,'Day-2'!$K$5:$T$40,10,FALSE))</f>
        <v>#N/A</v>
      </c>
      <c r="N32" s="8" t="e">
        <f t="shared" si="7"/>
        <v>#N/A</v>
      </c>
      <c r="O32" s="8" t="e">
        <f>IF(VLOOKUP(C32,'Day-3'!$K$5:$T$40,10,FALSE)&gt;O$3," ",VLOOKUP(C32,'Day-3'!$K$5:$T$40,10,FALSE))</f>
        <v>#N/A</v>
      </c>
      <c r="P32" s="8" t="str">
        <f t="shared" si="0"/>
        <v/>
      </c>
      <c r="Q32" s="8" t="str">
        <f t="shared" si="8"/>
        <v xml:space="preserve"> </v>
      </c>
      <c r="S32" s="9">
        <f>IF(C32=0," ",IF(COUNTIF($Q$6:$Q$41,$Q32)&gt;1,MAX($S$5:$S31)+0.01,0))</f>
        <v>0.26</v>
      </c>
      <c r="T32" s="9" t="str">
        <f t="shared" si="1"/>
        <v/>
      </c>
      <c r="U32" s="9" t="str">
        <f t="shared" si="10"/>
        <v/>
      </c>
      <c r="V32" s="9" t="str">
        <f t="shared" si="9"/>
        <v/>
      </c>
    </row>
    <row r="33" spans="1:22" s="9" customFormat="1" ht="15" x14ac:dyDescent="0.2">
      <c r="A33" s="9" t="str">
        <f t="shared" si="3"/>
        <v/>
      </c>
      <c r="B33" s="8">
        <v>108</v>
      </c>
      <c r="C33" s="8" t="str">
        <f>VLOOKUP(B33,FLIGHTS!$G$3:$H$38,2,FALSE)</f>
        <v/>
      </c>
      <c r="D33" s="8"/>
      <c r="E33" s="40" t="str">
        <f>IF((VLOOKUP($C33,'Day-1'!$K$5:$S$40,2,FALSE)="A"),MAX('Day-1'!S5:S40),VLOOKUP($C33,'Day-1'!$K$5:$S$40,9,FALSE))</f>
        <v xml:space="preserve"> </v>
      </c>
      <c r="F33" s="40" t="e">
        <f>IF((VLOOKUP($C33,'Day-2'!$K$5:$S$40,2,FALSE)="A"),MAX('Day-2'!S5:S40),VLOOKUP($C33,'Day-2'!$K$5:$S$40,9,FALSE))</f>
        <v>#N/A</v>
      </c>
      <c r="G33" s="40" t="e">
        <f>IF((VLOOKUP($C33,'Day-3'!$K$5:$S$40,2,FALSE)="A"),MAX('Day-3'!S5:S40),VLOOKUP($C33,'Day-3'!$K$5:$S$40,9,FALSE))</f>
        <v>#N/A</v>
      </c>
      <c r="H33" s="31"/>
      <c r="I33" s="44" t="str">
        <f t="shared" si="4"/>
        <v/>
      </c>
      <c r="J33" s="34" t="e">
        <f t="shared" si="5"/>
        <v>#VALUE!</v>
      </c>
      <c r="K33" s="8" t="e">
        <f>IF(VLOOKUP(C33,'Day-1'!$K$5:$T$40,10,FALSE)&gt;O$3," ",VLOOKUP(C33,'Day-1'!$K$5:$T$40,10,FALSE))</f>
        <v>#N/A</v>
      </c>
      <c r="L33" s="8" t="e">
        <f t="shared" si="6"/>
        <v>#N/A</v>
      </c>
      <c r="M33" s="8" t="e">
        <f>IF(VLOOKUP(C33,'Day-2'!$K$5:$T$40,10,FALSE)&gt;O$3," ",VLOOKUP(C33,'Day-2'!$K$5:$T$40,10,FALSE))</f>
        <v>#N/A</v>
      </c>
      <c r="N33" s="8" t="e">
        <f t="shared" si="7"/>
        <v>#N/A</v>
      </c>
      <c r="O33" s="8" t="e">
        <f>IF(VLOOKUP(C33,'Day-3'!$K$5:$T$40,10,FALSE)&gt;O$3," ",VLOOKUP(C33,'Day-3'!$K$5:$T$40,10,FALSE))</f>
        <v>#N/A</v>
      </c>
      <c r="P33" s="8" t="str">
        <f t="shared" si="0"/>
        <v/>
      </c>
      <c r="Q33" s="8" t="str">
        <f t="shared" si="8"/>
        <v xml:space="preserve"> </v>
      </c>
      <c r="S33" s="9">
        <f>IF(C33=0," ",IF(COUNTIF($Q$6:$Q$41,$Q33)&gt;1,MAX($S$5:$S32)+0.01,0))</f>
        <v>0.27</v>
      </c>
      <c r="T33" s="9" t="str">
        <f t="shared" si="1"/>
        <v/>
      </c>
      <c r="U33" s="9" t="str">
        <f t="shared" si="10"/>
        <v/>
      </c>
      <c r="V33" s="9" t="str">
        <f t="shared" si="9"/>
        <v/>
      </c>
    </row>
    <row r="34" spans="1:22" s="9" customFormat="1" ht="15" x14ac:dyDescent="0.2">
      <c r="A34" s="9" t="str">
        <f t="shared" si="3"/>
        <v/>
      </c>
      <c r="B34" s="8">
        <v>109</v>
      </c>
      <c r="C34" s="8" t="str">
        <f>VLOOKUP(B34,FLIGHTS!$G$3:$H$38,2,FALSE)</f>
        <v/>
      </c>
      <c r="D34" s="8"/>
      <c r="E34" s="40" t="str">
        <f>IF((VLOOKUP($C34,'Day-1'!$K$5:$S$40,2,FALSE)="A"),MAX('Day-1'!S5:S40),VLOOKUP($C34,'Day-1'!$K$5:$S$40,9,FALSE))</f>
        <v xml:space="preserve"> </v>
      </c>
      <c r="F34" s="40" t="e">
        <f>IF((VLOOKUP($C34,'Day-2'!$K$5:$S$40,2,FALSE)="A"),MAX('Day-2'!S5:S40),VLOOKUP($C34,'Day-2'!$K$5:$S$40,9,FALSE))</f>
        <v>#N/A</v>
      </c>
      <c r="G34" s="40" t="e">
        <f>IF((VLOOKUP($C34,'Day-3'!$K$5:$S$40,2,FALSE)="A"),MAX('Day-3'!S5:S40),VLOOKUP($C34,'Day-3'!$K$5:$S$40,9,FALSE))</f>
        <v>#N/A</v>
      </c>
      <c r="H34" s="31"/>
      <c r="I34" s="44" t="str">
        <f t="shared" si="4"/>
        <v/>
      </c>
      <c r="J34" s="34" t="e">
        <f t="shared" si="5"/>
        <v>#VALUE!</v>
      </c>
      <c r="K34" s="8" t="e">
        <f>IF(VLOOKUP(C34,'Day-1'!$K$5:$T$40,10,FALSE)&gt;O$3," ",VLOOKUP(C34,'Day-1'!$K$5:$T$40,10,FALSE))</f>
        <v>#N/A</v>
      </c>
      <c r="L34" s="8" t="e">
        <f t="shared" si="6"/>
        <v>#N/A</v>
      </c>
      <c r="M34" s="8" t="e">
        <f>IF(VLOOKUP(C34,'Day-2'!$K$5:$T$40,10,FALSE)&gt;O$3," ",VLOOKUP(C34,'Day-2'!$K$5:$T$40,10,FALSE))</f>
        <v>#N/A</v>
      </c>
      <c r="N34" s="8" t="e">
        <f t="shared" si="7"/>
        <v>#N/A</v>
      </c>
      <c r="O34" s="8" t="e">
        <f>IF(VLOOKUP(C34,'Day-3'!$K$5:$T$40,10,FALSE)&gt;O$3," ",VLOOKUP(C34,'Day-3'!$K$5:$T$40,10,FALSE))</f>
        <v>#N/A</v>
      </c>
      <c r="P34" s="8" t="str">
        <f t="shared" si="0"/>
        <v/>
      </c>
      <c r="Q34" s="8" t="str">
        <f t="shared" si="8"/>
        <v xml:space="preserve"> </v>
      </c>
      <c r="S34" s="9">
        <f>IF(C34=0," ",IF(COUNTIF($Q$6:$Q$41,$Q34)&gt;1,MAX($S$5:$S33)+0.01,0))</f>
        <v>0.28000000000000003</v>
      </c>
      <c r="T34" s="9" t="str">
        <f t="shared" si="1"/>
        <v/>
      </c>
      <c r="U34" s="9" t="str">
        <f t="shared" si="10"/>
        <v/>
      </c>
      <c r="V34" s="9" t="str">
        <f t="shared" si="9"/>
        <v/>
      </c>
    </row>
    <row r="35" spans="1:22" s="9" customFormat="1" ht="15" x14ac:dyDescent="0.2">
      <c r="A35" s="9" t="str">
        <f t="shared" si="3"/>
        <v/>
      </c>
      <c r="B35" s="8">
        <v>110</v>
      </c>
      <c r="C35" s="8" t="str">
        <f>VLOOKUP(B35,FLIGHTS!$G$3:$H$38,2,FALSE)</f>
        <v/>
      </c>
      <c r="D35" s="8"/>
      <c r="E35" s="40" t="str">
        <f>IF((VLOOKUP($C35,'Day-1'!$K$5:$S$40,2,FALSE)="A"),MAX('Day-1'!S5:S40),VLOOKUP($C35,'Day-1'!$K$5:$S$40,9,FALSE))</f>
        <v xml:space="preserve"> </v>
      </c>
      <c r="F35" s="40" t="e">
        <f>IF((VLOOKUP($C35,'Day-2'!$K$5:$S$40,2,FALSE)="A"),MAX('Day-2'!S5:S40),VLOOKUP($C35,'Day-2'!$K$5:$S$40,9,FALSE))</f>
        <v>#N/A</v>
      </c>
      <c r="G35" s="40" t="e">
        <f>IF((VLOOKUP($C35,'Day-3'!$K$5:$S$40,2,FALSE)="A"),MAX('Day-3'!S5:S40),VLOOKUP($C35,'Day-3'!$K$5:$S$40,9,FALSE))</f>
        <v>#N/A</v>
      </c>
      <c r="H35" s="31"/>
      <c r="I35" s="44" t="str">
        <f t="shared" si="4"/>
        <v/>
      </c>
      <c r="J35" s="34" t="e">
        <f t="shared" si="5"/>
        <v>#VALUE!</v>
      </c>
      <c r="K35" s="8" t="e">
        <f>IF(VLOOKUP(C35,'Day-1'!$K$5:$T$40,10,FALSE)&gt;O$3," ",VLOOKUP(C35,'Day-1'!$K$5:$T$40,10,FALSE))</f>
        <v>#N/A</v>
      </c>
      <c r="L35" s="8" t="e">
        <f t="shared" si="6"/>
        <v>#N/A</v>
      </c>
      <c r="M35" s="8" t="e">
        <f>IF(VLOOKUP(C35,'Day-2'!$K$5:$T$40,10,FALSE)&gt;O$3," ",VLOOKUP(C35,'Day-2'!$K$5:$T$40,10,FALSE))</f>
        <v>#N/A</v>
      </c>
      <c r="N35" s="8" t="e">
        <f t="shared" si="7"/>
        <v>#N/A</v>
      </c>
      <c r="O35" s="8" t="e">
        <f>IF(VLOOKUP(C35,'Day-3'!$K$5:$T$40,10,FALSE)&gt;O$3," ",VLOOKUP(C35,'Day-3'!$K$5:$T$40,10,FALSE))</f>
        <v>#N/A</v>
      </c>
      <c r="P35" s="8" t="str">
        <f t="shared" si="0"/>
        <v/>
      </c>
      <c r="Q35" s="8" t="str">
        <f t="shared" si="8"/>
        <v xml:space="preserve"> </v>
      </c>
      <c r="S35" s="9">
        <f>IF(C35=0," ",IF(COUNTIF($Q$6:$Q$41,$Q35)&gt;1,MAX($S$5:$S34)+0.01,0))</f>
        <v>0.28999999999999998</v>
      </c>
      <c r="T35" s="9" t="str">
        <f t="shared" si="1"/>
        <v/>
      </c>
      <c r="U35" s="9" t="str">
        <f t="shared" si="10"/>
        <v/>
      </c>
      <c r="V35" s="9" t="str">
        <f t="shared" si="9"/>
        <v/>
      </c>
    </row>
    <row r="36" spans="1:22" s="9" customFormat="1" ht="15" x14ac:dyDescent="0.2">
      <c r="A36" s="9" t="str">
        <f t="shared" si="3"/>
        <v/>
      </c>
      <c r="B36" s="8">
        <v>111</v>
      </c>
      <c r="C36" s="8" t="str">
        <f>VLOOKUP(B36,FLIGHTS!$G$3:$H$38,2,FALSE)</f>
        <v/>
      </c>
      <c r="D36" s="8"/>
      <c r="E36" s="40" t="str">
        <f>IF((VLOOKUP($C36,'Day-1'!$K$5:$S$40,2,FALSE)="A"),MAX('Day-1'!S5:S40),VLOOKUP($C36,'Day-1'!$K$5:$S$40,9,FALSE))</f>
        <v xml:space="preserve"> </v>
      </c>
      <c r="F36" s="40" t="e">
        <f>IF((VLOOKUP($C36,'Day-2'!$K$5:$S$40,2,FALSE)="A"),MAX('Day-2'!S5:S40),VLOOKUP($C36,'Day-2'!$K$5:$S$40,9,FALSE))</f>
        <v>#N/A</v>
      </c>
      <c r="G36" s="40" t="e">
        <f>IF((VLOOKUP($C36,'Day-3'!$K$5:$S$40,2,FALSE)="A"),MAX('Day-3'!S5:S40),VLOOKUP($C36,'Day-3'!$K$5:$S$40,9,FALSE))</f>
        <v>#N/A</v>
      </c>
      <c r="H36" s="31"/>
      <c r="I36" s="44" t="str">
        <f t="shared" si="4"/>
        <v/>
      </c>
      <c r="J36" s="34" t="e">
        <f t="shared" si="5"/>
        <v>#VALUE!</v>
      </c>
      <c r="K36" s="8" t="e">
        <f>IF(VLOOKUP(C36,'Day-1'!$K$5:$T$40,10,FALSE)&gt;O$3," ",VLOOKUP(C36,'Day-1'!$K$5:$T$40,10,FALSE))</f>
        <v>#N/A</v>
      </c>
      <c r="L36" s="8" t="e">
        <f t="shared" si="6"/>
        <v>#N/A</v>
      </c>
      <c r="M36" s="8" t="e">
        <f>IF(VLOOKUP(C36,'Day-2'!$K$5:$T$40,10,FALSE)&gt;O$3," ",VLOOKUP(C36,'Day-2'!$K$5:$T$40,10,FALSE))</f>
        <v>#N/A</v>
      </c>
      <c r="N36" s="8" t="e">
        <f t="shared" si="7"/>
        <v>#N/A</v>
      </c>
      <c r="O36" s="8" t="e">
        <f>IF(VLOOKUP(C36,'Day-3'!$K$5:$T$40,10,FALSE)&gt;O$3," ",VLOOKUP(C36,'Day-3'!$K$5:$T$40,10,FALSE))</f>
        <v>#N/A</v>
      </c>
      <c r="P36" s="8" t="str">
        <f t="shared" si="0"/>
        <v/>
      </c>
      <c r="Q36" s="8" t="str">
        <f t="shared" si="8"/>
        <v xml:space="preserve"> </v>
      </c>
      <c r="S36" s="9">
        <f>IF(C36=0," ",IF(COUNTIF($Q$6:$Q$41,$Q36)&gt;1,MAX($S$5:$S35)+0.01,0))</f>
        <v>0.3</v>
      </c>
      <c r="T36" s="9" t="str">
        <f t="shared" si="1"/>
        <v/>
      </c>
      <c r="U36" s="9" t="str">
        <f t="shared" si="10"/>
        <v/>
      </c>
      <c r="V36" s="9" t="str">
        <f t="shared" si="9"/>
        <v/>
      </c>
    </row>
    <row r="37" spans="1:22" s="9" customFormat="1" ht="15" x14ac:dyDescent="0.2">
      <c r="A37" s="9" t="str">
        <f t="shared" si="3"/>
        <v/>
      </c>
      <c r="B37" s="8">
        <v>112</v>
      </c>
      <c r="C37" s="8" t="str">
        <f>VLOOKUP(B37,FLIGHTS!$G$3:$H$38,2,FALSE)</f>
        <v/>
      </c>
      <c r="D37" s="8"/>
      <c r="E37" s="40" t="str">
        <f>IF((VLOOKUP($C37,'Day-1'!$K$5:$S$40,2,FALSE)="A"),MAX('Day-1'!S5:S40),VLOOKUP($C37,'Day-1'!$K$5:$S$40,9,FALSE))</f>
        <v xml:space="preserve"> </v>
      </c>
      <c r="F37" s="40" t="e">
        <f>IF((VLOOKUP($C37,'Day-2'!$K$5:$S$40,2,FALSE)="A"),MAX('Day-2'!S5:S40),VLOOKUP($C37,'Day-2'!$K$5:$S$40,9,FALSE))</f>
        <v>#N/A</v>
      </c>
      <c r="G37" s="40" t="e">
        <f>IF((VLOOKUP($C37,'Day-3'!$K$5:$S$40,2,FALSE)="A"),MAX('Day-3'!S5:S40),VLOOKUP($C37,'Day-3'!$K$5:$S$40,9,FALSE))</f>
        <v>#N/A</v>
      </c>
      <c r="H37" s="31"/>
      <c r="I37" s="44" t="str">
        <f t="shared" si="4"/>
        <v/>
      </c>
      <c r="J37" s="34" t="e">
        <f t="shared" si="5"/>
        <v>#VALUE!</v>
      </c>
      <c r="K37" s="8" t="e">
        <f>IF(VLOOKUP(C37,'Day-1'!$K$5:$T$40,10,FALSE)&gt;O$3," ",VLOOKUP(C37,'Day-1'!$K$5:$T$40,10,FALSE))</f>
        <v>#N/A</v>
      </c>
      <c r="L37" s="8" t="e">
        <f t="shared" si="6"/>
        <v>#N/A</v>
      </c>
      <c r="M37" s="8" t="e">
        <f>IF(VLOOKUP(C37,'Day-2'!$K$5:$T$40,10,FALSE)&gt;O$3," ",VLOOKUP(C37,'Day-2'!$K$5:$T$40,10,FALSE))</f>
        <v>#N/A</v>
      </c>
      <c r="N37" s="8" t="e">
        <f t="shared" si="7"/>
        <v>#N/A</v>
      </c>
      <c r="O37" s="8" t="e">
        <f>IF(VLOOKUP(C37,'Day-3'!$K$5:$T$40,10,FALSE)&gt;O$3," ",VLOOKUP(C37,'Day-3'!$K$5:$T$40,10,FALSE))</f>
        <v>#N/A</v>
      </c>
      <c r="P37" s="8" t="str">
        <f t="shared" si="0"/>
        <v/>
      </c>
      <c r="Q37" s="8" t="str">
        <f t="shared" si="8"/>
        <v xml:space="preserve"> </v>
      </c>
      <c r="S37" s="9">
        <f>IF(C37=0," ",IF(COUNTIF($Q$6:$Q$41,$Q37)&gt;1,MAX($S$5:$S36)+0.01,0))</f>
        <v>0.31</v>
      </c>
      <c r="T37" s="9" t="str">
        <f t="shared" si="1"/>
        <v/>
      </c>
      <c r="U37" s="9" t="str">
        <f t="shared" si="10"/>
        <v/>
      </c>
      <c r="V37" s="9" t="str">
        <f t="shared" si="9"/>
        <v/>
      </c>
    </row>
    <row r="38" spans="1:22" s="9" customFormat="1" ht="15" x14ac:dyDescent="0.2">
      <c r="A38" s="9" t="str">
        <f t="shared" si="3"/>
        <v/>
      </c>
      <c r="B38" s="8">
        <v>113</v>
      </c>
      <c r="C38" s="8" t="str">
        <f>VLOOKUP(B38,FLIGHTS!$G$3:$H$38,2,FALSE)</f>
        <v/>
      </c>
      <c r="D38" s="8"/>
      <c r="E38" s="40" t="str">
        <f>IF((VLOOKUP($C38,'Day-1'!$K$5:$S$40,2,FALSE)="A"),MAX('Day-1'!S5:S40),VLOOKUP($C38,'Day-1'!$K$5:$S$40,9,FALSE))</f>
        <v xml:space="preserve"> </v>
      </c>
      <c r="F38" s="40" t="e">
        <f>IF((VLOOKUP($C38,'Day-2'!$K$5:$S$40,2,FALSE)="A"),MAX('Day-2'!S5:S40),VLOOKUP($C38,'Day-2'!$K$5:$S$40,9,FALSE))</f>
        <v>#N/A</v>
      </c>
      <c r="G38" s="40" t="e">
        <f>IF((VLOOKUP($C38,'Day-3'!$K$5:$S$40,2,FALSE)="A"),MAX('Day-3'!S5:S40),VLOOKUP($C38,'Day-3'!$K$5:$S$40,9,FALSE))</f>
        <v>#N/A</v>
      </c>
      <c r="H38" s="31"/>
      <c r="I38" s="44" t="str">
        <f t="shared" si="4"/>
        <v/>
      </c>
      <c r="J38" s="34" t="e">
        <f t="shared" si="5"/>
        <v>#VALUE!</v>
      </c>
      <c r="K38" s="8" t="e">
        <f>IF(VLOOKUP(C38,'Day-1'!$K$5:$T$40,10,FALSE)&gt;O$3," ",VLOOKUP(C38,'Day-1'!$K$5:$T$40,10,FALSE))</f>
        <v>#N/A</v>
      </c>
      <c r="L38" s="8" t="e">
        <f t="shared" si="6"/>
        <v>#N/A</v>
      </c>
      <c r="M38" s="8" t="e">
        <f>IF(VLOOKUP(C38,'Day-2'!$K$5:$T$40,10,FALSE)&gt;O$3," ",VLOOKUP(C38,'Day-2'!$K$5:$T$40,10,FALSE))</f>
        <v>#N/A</v>
      </c>
      <c r="N38" s="8" t="e">
        <f t="shared" si="7"/>
        <v>#N/A</v>
      </c>
      <c r="O38" s="8" t="e">
        <f>IF(VLOOKUP(C38,'Day-3'!$K$5:$T$40,10,FALSE)&gt;O$3," ",VLOOKUP(C38,'Day-3'!$K$5:$T$40,10,FALSE))</f>
        <v>#N/A</v>
      </c>
      <c r="P38" s="8" t="str">
        <f t="shared" si="0"/>
        <v/>
      </c>
      <c r="Q38" s="8" t="str">
        <f t="shared" si="8"/>
        <v xml:space="preserve"> </v>
      </c>
      <c r="S38" s="9">
        <f>IF(C38=0," ",IF(COUNTIF($Q$6:$Q$41,$Q38)&gt;1,MAX($S$5:$S37)+0.01,0))</f>
        <v>0.32</v>
      </c>
      <c r="T38" s="9" t="str">
        <f t="shared" si="1"/>
        <v/>
      </c>
      <c r="U38" s="9" t="str">
        <f t="shared" si="10"/>
        <v/>
      </c>
      <c r="V38" s="9" t="str">
        <f t="shared" si="9"/>
        <v/>
      </c>
    </row>
    <row r="39" spans="1:22" s="9" customFormat="1" ht="15" x14ac:dyDescent="0.2">
      <c r="A39" s="9" t="str">
        <f t="shared" si="3"/>
        <v/>
      </c>
      <c r="B39" s="8">
        <v>114</v>
      </c>
      <c r="C39" s="8" t="str">
        <f>VLOOKUP(B39,FLIGHTS!$G$3:$H$38,2,FALSE)</f>
        <v/>
      </c>
      <c r="D39" s="8"/>
      <c r="E39" s="40" t="str">
        <f>IF((VLOOKUP($C39,'Day-1'!$K$5:$S$40,2,FALSE)="A"),MAX('Day-1'!S5:S40),VLOOKUP($C39,'Day-1'!$K$5:$S$40,9,FALSE))</f>
        <v xml:space="preserve"> </v>
      </c>
      <c r="F39" s="40" t="e">
        <f>IF((VLOOKUP($C39,'Day-2'!$K$5:$S$40,2,FALSE)="A"),MAX('Day-2'!S5:S40),VLOOKUP($C39,'Day-2'!$K$5:$S$40,9,FALSE))</f>
        <v>#N/A</v>
      </c>
      <c r="G39" s="40" t="e">
        <f>IF((VLOOKUP($C39,'Day-3'!$K$5:$S$40,2,FALSE)="A"),MAX('Day-3'!S5:S40),VLOOKUP($C39,'Day-3'!$K$5:$S$40,9,FALSE))</f>
        <v>#N/A</v>
      </c>
      <c r="H39" s="31"/>
      <c r="I39" s="44" t="str">
        <f t="shared" si="4"/>
        <v/>
      </c>
      <c r="J39" s="34" t="e">
        <f t="shared" si="5"/>
        <v>#VALUE!</v>
      </c>
      <c r="K39" s="8" t="e">
        <f>IF(VLOOKUP(C39,'Day-1'!$K$5:$T$40,10,FALSE)&gt;O$3," ",VLOOKUP(C39,'Day-1'!$K$5:$T$40,10,FALSE))</f>
        <v>#N/A</v>
      </c>
      <c r="L39" s="8" t="e">
        <f t="shared" si="6"/>
        <v>#N/A</v>
      </c>
      <c r="M39" s="8" t="e">
        <f>IF(VLOOKUP(C39,'Day-2'!$K$5:$T$40,10,FALSE)&gt;O$3," ",VLOOKUP(C39,'Day-2'!$K$5:$T$40,10,FALSE))</f>
        <v>#N/A</v>
      </c>
      <c r="N39" s="8" t="e">
        <f t="shared" si="7"/>
        <v>#N/A</v>
      </c>
      <c r="O39" s="8" t="e">
        <f>IF(VLOOKUP(C39,'Day-3'!$K$5:$T$40,10,FALSE)&gt;O$3," ",VLOOKUP(C39,'Day-3'!$K$5:$T$40,10,FALSE))</f>
        <v>#N/A</v>
      </c>
      <c r="P39" s="8" t="str">
        <f t="shared" si="0"/>
        <v/>
      </c>
      <c r="Q39" s="8" t="str">
        <f t="shared" si="8"/>
        <v xml:space="preserve"> </v>
      </c>
      <c r="S39" s="9">
        <f>IF(C39=0," ",IF(COUNTIF($Q$6:$Q$41,$Q39)&gt;1,MAX($S$5:$S38)+0.01,0))</f>
        <v>0.33</v>
      </c>
      <c r="T39" s="9" t="str">
        <f t="shared" si="1"/>
        <v/>
      </c>
      <c r="U39" s="9" t="str">
        <f t="shared" si="10"/>
        <v/>
      </c>
      <c r="V39" s="9" t="str">
        <f t="shared" si="9"/>
        <v/>
      </c>
    </row>
    <row r="40" spans="1:22" s="9" customFormat="1" ht="15" x14ac:dyDescent="0.2">
      <c r="A40" s="9" t="str">
        <f t="shared" si="3"/>
        <v/>
      </c>
      <c r="B40" s="8">
        <v>115</v>
      </c>
      <c r="C40" s="8" t="str">
        <f>VLOOKUP(B40,FLIGHTS!$G$3:$H$38,2,FALSE)</f>
        <v/>
      </c>
      <c r="D40" s="8"/>
      <c r="E40" s="40" t="str">
        <f>IF((VLOOKUP($C40,'Day-1'!$K$5:$S$40,2,FALSE)="A"),MAX('Day-1'!S5:S40),VLOOKUP($C40,'Day-1'!$K$5:$S$40,9,FALSE))</f>
        <v xml:space="preserve"> </v>
      </c>
      <c r="F40" s="40" t="e">
        <f>IF((VLOOKUP($C40,'Day-2'!$K$5:$S$40,2,FALSE)="A"),MAX('Day-2'!S5:S40),VLOOKUP($C40,'Day-2'!$K$5:$S$40,9,FALSE))</f>
        <v>#N/A</v>
      </c>
      <c r="G40" s="40" t="e">
        <f>IF((VLOOKUP($C40,'Day-3'!$K$5:$S$40,2,FALSE)="A"),MAX('Day-3'!S5:S40),VLOOKUP($C40,'Day-3'!$K$5:$S$40,9,FALSE))</f>
        <v>#N/A</v>
      </c>
      <c r="H40" s="31"/>
      <c r="I40" s="44" t="str">
        <f t="shared" si="4"/>
        <v/>
      </c>
      <c r="J40" s="34" t="e">
        <f t="shared" si="5"/>
        <v>#VALUE!</v>
      </c>
      <c r="K40" s="8" t="e">
        <f>IF(VLOOKUP(C40,'Day-1'!$K$5:$T$40,10,FALSE)&gt;O$3," ",VLOOKUP(C40,'Day-1'!$K$5:$T$40,10,FALSE))</f>
        <v>#N/A</v>
      </c>
      <c r="L40" s="8" t="e">
        <f t="shared" si="6"/>
        <v>#N/A</v>
      </c>
      <c r="M40" s="8" t="e">
        <f>IF(VLOOKUP(C40,'Day-2'!$K$5:$T$40,10,FALSE)&gt;O$3," ",VLOOKUP(C40,'Day-2'!$K$5:$T$40,10,FALSE))</f>
        <v>#N/A</v>
      </c>
      <c r="N40" s="8" t="e">
        <f t="shared" si="7"/>
        <v>#N/A</v>
      </c>
      <c r="O40" s="8" t="e">
        <f>IF(VLOOKUP(C40,'Day-3'!$K$5:$T$40,10,FALSE)&gt;O$3," ",VLOOKUP(C40,'Day-3'!$K$5:$T$40,10,FALSE))</f>
        <v>#N/A</v>
      </c>
      <c r="P40" s="8" t="str">
        <f t="shared" si="0"/>
        <v/>
      </c>
      <c r="Q40" s="8" t="str">
        <f t="shared" si="8"/>
        <v xml:space="preserve"> </v>
      </c>
      <c r="S40" s="9">
        <f>IF(C40=0," ",IF(COUNTIF($Q$6:$Q$41,$Q40)&gt;1,MAX($S$5:$S39)+0.01,0))</f>
        <v>0.34</v>
      </c>
      <c r="T40" s="9" t="str">
        <f t="shared" si="1"/>
        <v/>
      </c>
      <c r="U40" s="9" t="str">
        <f t="shared" si="10"/>
        <v/>
      </c>
      <c r="V40" s="9" t="str">
        <f t="shared" si="9"/>
        <v/>
      </c>
    </row>
    <row r="41" spans="1:22" s="9" customFormat="1" ht="15" x14ac:dyDescent="0.2">
      <c r="A41" s="9" t="str">
        <f t="shared" si="3"/>
        <v/>
      </c>
      <c r="B41" s="8">
        <v>116</v>
      </c>
      <c r="C41" s="8" t="str">
        <f>VLOOKUP(B41,FLIGHTS!$G$3:$H$38,2,FALSE)</f>
        <v/>
      </c>
      <c r="D41" s="8"/>
      <c r="E41" s="40" t="str">
        <f>IF((VLOOKUP($C41,'Day-1'!$K$5:$S$40,2,FALSE)="A"),MAX('Day-1'!S5:S40),VLOOKUP($C41,'Day-1'!$K$5:$S$40,9,FALSE))</f>
        <v xml:space="preserve"> </v>
      </c>
      <c r="F41" s="40" t="e">
        <f>IF(ISTEXT(VLOOKUP($C41,'Day-2'!$K$5:$S$40,2,FALSE)),Z5,VLOOKUP($C41,'Day-2'!$K$5:$S$40,9,FALSE))</f>
        <v>#N/A</v>
      </c>
      <c r="G41" s="40" t="e">
        <f>IF((VLOOKUP($C41,'Day-3'!$K$5:$S$40,2,FALSE)="A"),MAX('Day-3'!S5:S40),VLOOKUP($C41,'Day-3'!$K$5:$S$40,9,FALSE))</f>
        <v>#N/A</v>
      </c>
      <c r="H41" s="31"/>
      <c r="I41" s="44" t="str">
        <f t="shared" si="4"/>
        <v/>
      </c>
      <c r="J41" s="34" t="e">
        <f t="shared" si="5"/>
        <v>#VALUE!</v>
      </c>
      <c r="K41" s="8" t="e">
        <f>IF(VLOOKUP(C41,'Day-1'!$K$5:$T$40,10,FALSE)&gt;O$3," ",VLOOKUP(C41,'Day-1'!$K$5:$T$40,10,FALSE))</f>
        <v>#N/A</v>
      </c>
      <c r="L41" s="8" t="e">
        <f t="shared" si="6"/>
        <v>#N/A</v>
      </c>
      <c r="M41" s="8" t="e">
        <f>IF(VLOOKUP(C41,'Day-2'!$K$5:$T$40,10,FALSE)&gt;O$3," ",VLOOKUP(C41,'Day-2'!$K$5:$T$40,10,FALSE))</f>
        <v>#N/A</v>
      </c>
      <c r="N41" s="8" t="e">
        <f t="shared" si="7"/>
        <v>#N/A</v>
      </c>
      <c r="O41" s="8" t="e">
        <f>IF(VLOOKUP(C41,'Day-3'!$K$5:$T$40,10,FALSE)&gt;O$3," ",VLOOKUP(C41,'Day-3'!$K$5:$T$40,10,FALSE))</f>
        <v>#N/A</v>
      </c>
      <c r="P41" s="8" t="str">
        <f t="shared" si="0"/>
        <v/>
      </c>
      <c r="Q41" s="8" t="str">
        <f t="shared" si="8"/>
        <v xml:space="preserve"> </v>
      </c>
      <c r="S41" s="9">
        <f>IF(C41=0," ",IF(COUNTIF($Q$6:$Q$41,$Q41)&gt;1,MAX($S$5:$S40)+0.01,0))</f>
        <v>0.35</v>
      </c>
      <c r="T41" s="9" t="str">
        <f t="shared" si="1"/>
        <v/>
      </c>
      <c r="U41" s="9" t="str">
        <f t="shared" si="10"/>
        <v/>
      </c>
      <c r="V41" s="9" t="str">
        <f t="shared" si="9"/>
        <v/>
      </c>
    </row>
  </sheetData>
  <sheetProtection sheet="1" objects="1" scenarios="1" selectLockedCells="1"/>
  <mergeCells count="4">
    <mergeCell ref="B2:I2"/>
    <mergeCell ref="K2:P2"/>
    <mergeCell ref="K3:M3"/>
    <mergeCell ref="B1:Q1"/>
  </mergeCells>
  <phoneticPr fontId="0" type="noConversion"/>
  <printOptions horizontalCentered="1" verticalCentered="1"/>
  <pageMargins left="0.5" right="0.5" top="0.5" bottom="0.5" header="0.5" footer="0.5"/>
  <pageSetup scale="77" orientation="portrait" horizontalDpi="4294967295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26</vt:i4>
      </vt:variant>
      <vt:variant>
        <vt:lpstr>Named Ranges</vt:lpstr>
      </vt:variant>
      <vt:variant>
        <vt:i4>12</vt:i4>
      </vt:variant>
    </vt:vector>
  </HeadingPairs>
  <TitlesOfParts>
    <vt:vector size="38" baseType="lpstr">
      <vt:lpstr>Instructions</vt:lpstr>
      <vt:lpstr>NAMES</vt:lpstr>
      <vt:lpstr>FLIGHTS</vt:lpstr>
      <vt:lpstr>Day-1</vt:lpstr>
      <vt:lpstr>Day-2</vt:lpstr>
      <vt:lpstr>Day-3</vt:lpstr>
      <vt:lpstr>FLIGHT-A</vt:lpstr>
      <vt:lpstr>FLIGHT-B</vt:lpstr>
      <vt:lpstr>FLIGHT-C</vt:lpstr>
      <vt:lpstr>FLIGHT-D</vt:lpstr>
      <vt:lpstr>Sheet1</vt:lpstr>
      <vt:lpstr>Sheet-2</vt:lpstr>
      <vt:lpstr>Sheet-3</vt:lpstr>
      <vt:lpstr>CART SIGN</vt:lpstr>
      <vt:lpstr>CARDS</vt:lpstr>
      <vt:lpstr>RESULTS-1</vt:lpstr>
      <vt:lpstr>RESULTS-2</vt:lpstr>
      <vt:lpstr>RESULTS-3</vt:lpstr>
      <vt:lpstr>SWEEPS</vt:lpstr>
      <vt:lpstr>Work-1</vt:lpstr>
      <vt:lpstr>BUYIN LABELS</vt:lpstr>
      <vt:lpstr>Sweps work</vt:lpstr>
      <vt:lpstr>SWEEP LABELS</vt:lpstr>
      <vt:lpstr>Tally-1</vt:lpstr>
      <vt:lpstr>Tally-2</vt:lpstr>
      <vt:lpstr>Tally-3</vt:lpstr>
      <vt:lpstr>'BUYIN LABELS'!Print_Area</vt:lpstr>
      <vt:lpstr>CARDS!Print_Area</vt:lpstr>
      <vt:lpstr>'CART SIGN'!Print_Area</vt:lpstr>
      <vt:lpstr>'Day-1'!Print_Area</vt:lpstr>
      <vt:lpstr>'Day-2'!Print_Area</vt:lpstr>
      <vt:lpstr>'Day-3'!Print_Area</vt:lpstr>
      <vt:lpstr>NAMES!Print_Area</vt:lpstr>
      <vt:lpstr>'RESULTS-1'!Print_Area</vt:lpstr>
      <vt:lpstr>'RESULTS-2'!Print_Area</vt:lpstr>
      <vt:lpstr>'RESULTS-3'!Print_Area</vt:lpstr>
      <vt:lpstr>'SWEEP LABELS'!Print_Area</vt:lpstr>
      <vt:lpstr>SWEEPS!Print_Area</vt:lpstr>
    </vt:vector>
  </TitlesOfParts>
  <Company>none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Hansen</dc:creator>
  <cp:lastModifiedBy>Peter Morelli</cp:lastModifiedBy>
  <cp:lastPrinted>2015-06-30T19:22:24Z</cp:lastPrinted>
  <dcterms:created xsi:type="dcterms:W3CDTF">2006-06-01T21:51:06Z</dcterms:created>
  <dcterms:modified xsi:type="dcterms:W3CDTF">2021-04-24T20:21:59Z</dcterms:modified>
</cp:coreProperties>
</file>